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/>
  <bookViews>
    <workbookView xWindow="65416" yWindow="65416" windowWidth="29040" windowHeight="15990" activeTab="1"/>
  </bookViews>
  <sheets>
    <sheet name="Rekapitulace stavby" sheetId="1" r:id="rId1"/>
    <sheet name="27 - OU areál Fr. Šrámka-..." sheetId="2" r:id="rId2"/>
  </sheets>
  <definedNames>
    <definedName name="_xlnm._FilterDatabase" localSheetId="1" hidden="1">'27 - OU areál Fr. Šrámka-...'!$C$128:$K$169</definedName>
    <definedName name="_xlnm.Print_Area" localSheetId="1">'27 - OU areál Fr. Šrámka-...'!$C$4:$J$76,'27 - OU areál Fr. Šrámka-...'!$C$82:$J$112,'27 - OU areál Fr. Šrámka-...'!$C$118:$K$169</definedName>
    <definedName name="_xlnm.Print_Area" localSheetId="0">'Rekapitulace stavby'!$D$4:$AO$76,'Rekapitulace stavby'!$C$82:$AQ$103</definedName>
    <definedName name="_xlnm.Print_Titles" localSheetId="0">'Rekapitulace stavby'!$92:$92</definedName>
    <definedName name="_xlnm.Print_Titles" localSheetId="1">'27 - OU areál Fr. Šrámka-...'!$128:$128</definedName>
  </definedNames>
  <calcPr calcId="191029"/>
  <extLst/>
</workbook>
</file>

<file path=xl/sharedStrings.xml><?xml version="1.0" encoding="utf-8"?>
<sst xmlns="http://schemas.openxmlformats.org/spreadsheetml/2006/main" count="836" uniqueCount="266">
  <si>
    <t>Export Komplet</t>
  </si>
  <si>
    <t/>
  </si>
  <si>
    <t>2.0</t>
  </si>
  <si>
    <t>False</t>
  </si>
  <si>
    <t>{2350e1d6-3b2b-4624-b40a-6d4c01deabae}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</si>
  <si>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</si>
  <si>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</si>
  <si>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</si>
  <si>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</si>
  <si>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</si>
  <si>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</si>
  <si>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</si>
  <si>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</si>
  <si>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</si>
  <si>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</si>
  <si>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</si>
  <si>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</si>
  <si>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OU areál Fr. Šrámka- přístavba obj. F, SO 03- Přeložka HV přípojky</t>
  </si>
  <si>
    <t>CC-CZ:</t>
  </si>
  <si>
    <t>Místo:</t>
  </si>
  <si>
    <t xml:space="preserve"> </t>
  </si>
  <si>
    <t>Datum:</t>
  </si>
  <si>
    <t>18. 12. 2020</t>
  </si>
  <si>
    <t>IČ:</t>
  </si>
  <si>
    <t>OSTRAVSKÁ UNIVERZITA, Dvořákova 7, 701 03 Ostrava</t>
  </si>
  <si>
    <t>DIČ:</t>
  </si>
  <si>
    <t>Uchazeč:</t>
  </si>
  <si>
    <t>Projektant:</t>
  </si>
  <si>
    <t>Radim Šelong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</si>
  <si>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</si>
  <si>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</si>
  <si>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</si>
  <si>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</si>
  <si>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</si>
  <si>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</si>
  <si>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</si>
  <si>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</si>
  <si>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</si>
  <si>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</si>
  <si>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</si>
  <si>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</si>
  <si>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</si>
  <si>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</si>
  <si>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</si>
  <si>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</si>
  <si>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</si>
  <si>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</si>
  <si>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</si>
  <si>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</si>
  <si>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</si>
  <si>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</si>
  <si>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</si>
  <si>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</si>
  <si>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</si>
  <si>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</si>
  <si>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</si>
  <si>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</si>
  <si>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</si>
  <si>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</si>
  <si>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</si>
  <si>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</si>
  <si>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</si>
  <si>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</si>
  <si>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</si>
  <si>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</si>
  <si>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</si>
  <si>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</si>
  <si>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</si>
  <si>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</si>
  <si>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</si>
  <si>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</si>
  <si>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</si>
  <si>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</si>
  <si>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</si>
  <si>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</si>
  <si>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</si>
  <si>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</si>
  <si>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</si>
  <si>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</si>
  <si>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</si>
  <si>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</si>
  <si>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</si>
  <si>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</si>
  <si>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</si>
  <si>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</si>
  <si>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</si>
  <si>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</si>
  <si>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</si>
  <si>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</si>
  <si>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</si>
  <si>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2</t>
  </si>
  <si>
    <t>KRYCÍ LIST SOUPISU PRACÍ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</si>
  <si>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</si>
  <si>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</si>
  <si>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</si>
  <si>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</si>
  <si>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</si>
  <si>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</si>
  <si>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D1 - Trubní část</t>
  </si>
  <si>
    <t xml:space="preserve">    PSV - izolace tepelne</t>
  </si>
  <si>
    <t xml:space="preserve">    D2 - POTRUBí</t>
  </si>
  <si>
    <t xml:space="preserve">    D3 - kovove stavebni konstrukce</t>
  </si>
  <si>
    <t xml:space="preserve">    D4 - natery</t>
  </si>
  <si>
    <t xml:space="preserve">    MON - montáže potrubí</t>
  </si>
  <si>
    <t xml:space="preserve">    D5 - hodinove zuctovaci sazby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</si>
  <si>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</si>
  <si>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</si>
  <si>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</si>
  <si>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</si>
  <si>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</si>
  <si>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</si>
  <si>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</si>
  <si>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</si>
  <si>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</si>
  <si>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</si>
  <si>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</si>
  <si>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</si>
  <si>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</si>
  <si>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</si>
  <si>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</si>
  <si>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</si>
  <si>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</si>
  <si>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</si>
  <si>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</si>
  <si>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</si>
  <si>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</si>
  <si>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</si>
  <si>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</si>
  <si>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Trubní část</t>
  </si>
  <si>
    <t>ROZPOCET</t>
  </si>
  <si>
    <t>PSV</t>
  </si>
  <si>
    <t>izolace tepelne</t>
  </si>
  <si>
    <t>K</t>
  </si>
  <si>
    <t>713463214</t>
  </si>
  <si>
    <t>Montáž izolace tepelné potrubí potrubními pouzdry s Al fólií staženými Al páskou 1x D přes 150 mm</t>
  </si>
  <si>
    <t>m</t>
  </si>
  <si>
    <t>16</t>
  </si>
  <si>
    <t>713111</t>
  </si>
  <si>
    <t>Izolace pouzdry z minerální vlny s Al povrchem, 108-80</t>
  </si>
  <si>
    <t>M</t>
  </si>
  <si>
    <t>4</t>
  </si>
  <si>
    <t>3</t>
  </si>
  <si>
    <t>713112</t>
  </si>
  <si>
    <t>Izolace pouzdry z minerální vlny s Al povrchem, 108-100</t>
  </si>
  <si>
    <t>6</t>
  </si>
  <si>
    <t>D2</t>
  </si>
  <si>
    <t>POTRUBí</t>
  </si>
  <si>
    <t>733141103</t>
  </si>
  <si>
    <t>Odvzdušňovací nádoba z trubek ocelových DN 65</t>
  </si>
  <si>
    <t>kus</t>
  </si>
  <si>
    <t>8</t>
  </si>
  <si>
    <t>D3</t>
  </si>
  <si>
    <t>kovove stavebni konstrukce</t>
  </si>
  <si>
    <t>767995101</t>
  </si>
  <si>
    <t>Montáž atypických zámečnických konstrukcí hmotnosti do 5 kg</t>
  </si>
  <si>
    <t>kg</t>
  </si>
  <si>
    <t>10</t>
  </si>
  <si>
    <t>7679911</t>
  </si>
  <si>
    <t>PROFILOVY MATERIAL</t>
  </si>
  <si>
    <t>KG</t>
  </si>
  <si>
    <t>12</t>
  </si>
  <si>
    <t>D4</t>
  </si>
  <si>
    <t>natery</t>
  </si>
  <si>
    <t>783221130</t>
  </si>
  <si>
    <t>Nátěry syntetické KDK barva dražší základní antikorozní</t>
  </si>
  <si>
    <t>m2</t>
  </si>
  <si>
    <t>18</t>
  </si>
  <si>
    <t>20</t>
  </si>
  <si>
    <t>783601715</t>
  </si>
  <si>
    <t>Odmaštění ředidlovým odmašťovačem potrubí DN do 50 mm</t>
  </si>
  <si>
    <t>621930060</t>
  </si>
  <si>
    <t>783614653</t>
  </si>
  <si>
    <t>Základní antikorozní jednonásobný syntetický samozákladující potrubí DN do 50 mm</t>
  </si>
  <si>
    <t>-1792037010</t>
  </si>
  <si>
    <t>22</t>
  </si>
  <si>
    <t>783617603</t>
  </si>
  <si>
    <t>Krycí jednonásobný syntetický samozákladující nátěr potrubí DN do 50 mm</t>
  </si>
  <si>
    <t>709674767</t>
  </si>
  <si>
    <t>23</t>
  </si>
  <si>
    <t>783601733</t>
  </si>
  <si>
    <t>Odmaštění ředidlovým odmašťovačem potrubí DN do 100 mm</t>
  </si>
  <si>
    <t>-346112735</t>
  </si>
  <si>
    <t>24</t>
  </si>
  <si>
    <t>783614663</t>
  </si>
  <si>
    <t>Základní antikorozní jednonásobný syntetický samozákladující potrubí DN do 100 mm</t>
  </si>
  <si>
    <t>837985930</t>
  </si>
  <si>
    <t>25</t>
  </si>
  <si>
    <t>783317101</t>
  </si>
  <si>
    <t>Krycí jednonásobný syntetický standardní nátěr zámečnických konstrukcí</t>
  </si>
  <si>
    <t>-2136358988</t>
  </si>
  <si>
    <t>MON</t>
  </si>
  <si>
    <t>montáže potrubí</t>
  </si>
  <si>
    <t>230011008</t>
  </si>
  <si>
    <t>Montáž potrubí trouby ocelové hladké tř.11-13 D 22 mm, tl 2,6 mm</t>
  </si>
  <si>
    <t>14111611</t>
  </si>
  <si>
    <t>TRUBKY BEZESV 11453.1 D22 T2,6   A</t>
  </si>
  <si>
    <t>230011067</t>
  </si>
  <si>
    <t>Montáž potrubí trouby ocelové hladké tř.11-13 D 108 mm, tl 4,0 mm</t>
  </si>
  <si>
    <t>14130850</t>
  </si>
  <si>
    <t>TRUBKY BEZESV 11353.1 D108 T4,0</t>
  </si>
  <si>
    <t>26</t>
  </si>
  <si>
    <t>5</t>
  </si>
  <si>
    <t>230021008</t>
  </si>
  <si>
    <t>Montáž trubní díly přivařovací tř.11-13 do 1 kg D 22 mm tl 2,6 mm</t>
  </si>
  <si>
    <t>28</t>
  </si>
  <si>
    <t>PC1</t>
  </si>
  <si>
    <t>KULOVY KOHOUT PRIVAROVACI, DN 15, PN 25/140°</t>
  </si>
  <si>
    <t>30</t>
  </si>
  <si>
    <t>7</t>
  </si>
  <si>
    <t>230023067</t>
  </si>
  <si>
    <t>Montáž trubní díly přivařovací tř.11-13 do 10 kg D 108 mm tl 4,0 mm</t>
  </si>
  <si>
    <t>32</t>
  </si>
  <si>
    <t>PC2</t>
  </si>
  <si>
    <t>OBLOUK 90° DLE ČSN 132611, 108/4</t>
  </si>
  <si>
    <t>34</t>
  </si>
  <si>
    <t>9</t>
  </si>
  <si>
    <t>230024067</t>
  </si>
  <si>
    <t>Montáž trubní díly přivařovací tř.11-13 do 50 kg D 108 mm tl 4,0 mm</t>
  </si>
  <si>
    <t>36</t>
  </si>
  <si>
    <t>230050003</t>
  </si>
  <si>
    <t>Montáž uložení přišroubováním DN přes 50 do 150 mm</t>
  </si>
  <si>
    <t>38</t>
  </si>
  <si>
    <t>11</t>
  </si>
  <si>
    <t>PC3</t>
  </si>
  <si>
    <t>ULOZENÍ KLUZNE DLE ON 130800 S OBJIMKOU PRO DN 100</t>
  </si>
  <si>
    <t>SOUBOR</t>
  </si>
  <si>
    <t>40</t>
  </si>
  <si>
    <t>PC4</t>
  </si>
  <si>
    <t>PEVNÝ BOD DLE ON 130851 S OBJIMKOU PRO DN 100</t>
  </si>
  <si>
    <t>42</t>
  </si>
  <si>
    <t>13</t>
  </si>
  <si>
    <t>230120046</t>
  </si>
  <si>
    <t>Čištění potrubí profukováním nebo proplachováním DN 100</t>
  </si>
  <si>
    <t>44</t>
  </si>
  <si>
    <t>14</t>
  </si>
  <si>
    <t>230162011</t>
  </si>
  <si>
    <t>Proz.sv.Ir.192-  89-127   3,5- 10</t>
  </si>
  <si>
    <t>46</t>
  </si>
  <si>
    <t>230170003</t>
  </si>
  <si>
    <t>Tlakové zkoušky těsnosti potrubí - příprava DN do 125</t>
  </si>
  <si>
    <t>sada</t>
  </si>
  <si>
    <t>48</t>
  </si>
  <si>
    <t>230170013</t>
  </si>
  <si>
    <t>Tlakové zkoušky těsnosti potrubí - zkouška DN do 125</t>
  </si>
  <si>
    <t>50</t>
  </si>
  <si>
    <t>17</t>
  </si>
  <si>
    <t>230020627</t>
  </si>
  <si>
    <t>Zhotovení odbočky tř.11-13 D 22 mm, tl 2,6 mm</t>
  </si>
  <si>
    <t>52</t>
  </si>
  <si>
    <t>230020837</t>
  </si>
  <si>
    <t>Příplatek za zhotovení ohyb při montáži D 22 mm, tl 2,6 mm</t>
  </si>
  <si>
    <t>54</t>
  </si>
  <si>
    <t>19</t>
  </si>
  <si>
    <t>PC5</t>
  </si>
  <si>
    <t>PLYNOTESNY UZAVER PRO DN 100, CHRAN. DN 200, 7 SEGMENTU</t>
  </si>
  <si>
    <t>56</t>
  </si>
  <si>
    <t>D5</t>
  </si>
  <si>
    <t>hodinove zuctovaci sazby</t>
  </si>
  <si>
    <t>111</t>
  </si>
  <si>
    <t>Demontážní práce vč. vyp. a nap. potrubí a odvozu materiálu</t>
  </si>
  <si>
    <t>HODIN</t>
  </si>
  <si>
    <t>58</t>
  </si>
  <si>
    <t>Objednatel:</t>
  </si>
  <si>
    <t>Objekt:</t>
  </si>
  <si>
    <t>Ostrava</t>
  </si>
  <si>
    <t>SO 03- Přeložka HV přípojky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</si>
</sst>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  <font>
      <sz val="9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5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1" xfId="0" applyFont="1" applyBorder="1" applyAlignment="1">
      <alignment vertical="center"/>
    </xf>
    <xf numFmtId="164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" fillId="4" borderId="18" xfId="0" applyNumberFormat="1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23" fillId="3" borderId="0" xfId="0" applyNumberFormat="1" applyFont="1" applyFill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22" fillId="4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4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0" fillId="5" borderId="0" xfId="0" applyFill="1"/>
    <xf numFmtId="0" fontId="3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3" fillId="5" borderId="0" xfId="0" applyFont="1" applyFill="1" applyAlignment="1" applyProtection="1">
      <alignment horizontal="left" vertical="center"/>
      <protection locked="0"/>
    </xf>
    <xf numFmtId="49" fontId="3" fillId="5" borderId="0" xfId="0" applyNumberFormat="1" applyFont="1" applyFill="1" applyAlignment="1" applyProtection="1">
      <alignment horizontal="left" vertical="center"/>
      <protection locked="0"/>
    </xf>
    <xf numFmtId="0" fontId="26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165" fontId="3" fillId="5" borderId="0" xfId="0" applyNumberFormat="1" applyFont="1" applyFill="1" applyAlignment="1">
      <alignment horizontal="left" vertical="center"/>
    </xf>
    <xf numFmtId="0" fontId="0" fillId="5" borderId="0" xfId="0" applyFill="1" applyAlignment="1">
      <alignment vertical="center"/>
    </xf>
    <xf numFmtId="4" fontId="21" fillId="5" borderId="23" xfId="0" applyNumberFormat="1" applyFont="1" applyFill="1" applyBorder="1" applyAlignment="1" applyProtection="1">
      <alignment vertical="center"/>
      <protection locked="0"/>
    </xf>
    <xf numFmtId="0" fontId="9" fillId="5" borderId="0" xfId="0" applyFont="1" applyFill="1" applyAlignment="1" applyProtection="1">
      <alignment/>
      <protection locked="0"/>
    </xf>
    <xf numFmtId="4" fontId="29" fillId="5" borderId="0" xfId="0" applyNumberFormat="1" applyFont="1" applyFill="1" applyAlignment="1">
      <alignment vertical="center"/>
    </xf>
    <xf numFmtId="0" fontId="0" fillId="5" borderId="0" xfId="0" applyFont="1" applyFill="1" applyAlignment="1" applyProtection="1">
      <alignment vertical="center"/>
      <protection locked="0"/>
    </xf>
    <xf numFmtId="4" fontId="8" fillId="5" borderId="0" xfId="0" applyNumberFormat="1" applyFont="1" applyFill="1" applyAlignment="1" applyProtection="1">
      <alignment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11" fillId="6" borderId="0" xfId="0" applyFont="1" applyFill="1" applyAlignment="1">
      <alignment horizontal="center" vertical="center"/>
    </xf>
    <xf numFmtId="0" fontId="0" fillId="0" borderId="0" xfId="0"/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4" fontId="23" fillId="5" borderId="0" xfId="0" applyNumberFormat="1" applyFont="1" applyFill="1" applyAlignment="1">
      <alignment vertical="center"/>
    </xf>
    <xf numFmtId="4" fontId="23" fillId="3" borderId="0" xfId="0" applyNumberFormat="1" applyFont="1" applyFill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5" borderId="0" xfId="0" applyFont="1" applyFill="1" applyAlignment="1">
      <alignment horizontal="left" vertical="top" wrapText="1"/>
    </xf>
    <xf numFmtId="0" fontId="0" fillId="5" borderId="0" xfId="0" applyFill="1"/>
    <xf numFmtId="49" fontId="3" fillId="5" borderId="0" xfId="0" applyNumberFormat="1" applyFont="1" applyFill="1" applyAlignment="1" applyProtection="1">
      <alignment horizontal="left" vertical="center"/>
      <protection locked="0"/>
    </xf>
    <xf numFmtId="49" fontId="3" fillId="5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5" borderId="0" xfId="0" applyFont="1" applyFill="1" applyAlignment="1" applyProtection="1">
      <alignment horizontal="left" vertical="center"/>
      <protection locked="0"/>
    </xf>
    <xf numFmtId="0" fontId="8" fillId="5" borderId="0" xfId="0" applyFont="1" applyFill="1" applyAlignment="1">
      <alignment horizontal="left" vertical="center"/>
    </xf>
    <xf numFmtId="4" fontId="8" fillId="5" borderId="0" xfId="0" applyNumberFormat="1" applyFont="1" applyFill="1" applyAlignment="1" applyProtection="1">
      <alignment vertical="center"/>
      <protection locked="0"/>
    </xf>
    <xf numFmtId="4" fontId="8" fillId="5" borderId="0" xfId="0" applyNumberFormat="1" applyFont="1" applyFill="1" applyAlignment="1">
      <alignment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22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5" fillId="5" borderId="0" xfId="0" applyFont="1" applyFill="1" applyAlignment="1">
      <alignment horizontal="left" vertical="center" wrapText="1"/>
    </xf>
    <xf numFmtId="4" fontId="26" fillId="5" borderId="0" xfId="0" applyNumberFormat="1" applyFont="1" applyFill="1" applyAlignment="1">
      <alignment vertical="center"/>
    </xf>
    <xf numFmtId="0" fontId="26" fillId="5" borderId="0" xfId="0" applyFont="1" applyFill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5" borderId="0" xfId="0" applyFont="1" applyFill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center"/>
    </xf>
    <xf numFmtId="167" fontId="33" fillId="0" borderId="23" xfId="0" applyNumberFormat="1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104"/>
  <sheetViews>
    <sheetView showGridLines="0" workbookViewId="0" topLeftCell="A1">
      <selection activeCell="AE7" sqref="AE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83" t="s">
        <v>5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197" t="s">
        <v>14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R5" s="17"/>
      <c r="BE5" s="194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E6" s="168"/>
      <c r="F6" s="168"/>
      <c r="G6" s="168"/>
      <c r="H6" s="168"/>
      <c r="I6" s="168"/>
      <c r="J6" s="168"/>
      <c r="K6" s="198" t="s">
        <v>17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R6" s="17"/>
      <c r="BE6" s="195"/>
      <c r="BS6" s="14" t="s">
        <v>6</v>
      </c>
    </row>
    <row r="7" spans="2:71" s="1" customFormat="1" ht="12" customHeight="1">
      <c r="B7" s="17"/>
      <c r="D7" s="24" t="s">
        <v>263</v>
      </c>
      <c r="E7" s="168"/>
      <c r="F7" s="168"/>
      <c r="G7" s="168"/>
      <c r="H7" s="168"/>
      <c r="I7" s="168"/>
      <c r="J7" s="168"/>
      <c r="K7" s="169" t="s">
        <v>265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70" t="s">
        <v>18</v>
      </c>
      <c r="AL7" s="168"/>
      <c r="AM7" s="168"/>
      <c r="AN7" s="169" t="s">
        <v>1</v>
      </c>
      <c r="AO7" s="168"/>
      <c r="AR7" s="17"/>
      <c r="BE7" s="195"/>
      <c r="BS7" s="14" t="s">
        <v>6</v>
      </c>
    </row>
    <row r="8" spans="2:71" s="1" customFormat="1" ht="12" customHeight="1">
      <c r="B8" s="17"/>
      <c r="D8" s="24" t="s">
        <v>19</v>
      </c>
      <c r="E8" s="168"/>
      <c r="F8" s="168"/>
      <c r="G8" s="168"/>
      <c r="H8" s="168"/>
      <c r="I8" s="168"/>
      <c r="J8" s="168"/>
      <c r="K8" s="169" t="s">
        <v>264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70" t="s">
        <v>21</v>
      </c>
      <c r="AL8" s="168"/>
      <c r="AM8" s="168"/>
      <c r="AN8" s="171" t="s">
        <v>22</v>
      </c>
      <c r="AO8" s="168"/>
      <c r="AR8" s="17"/>
      <c r="BE8" s="195"/>
      <c r="BS8" s="14" t="s">
        <v>6</v>
      </c>
    </row>
    <row r="9" spans="2:71" s="1" customFormat="1" ht="14.45" customHeight="1">
      <c r="B9" s="17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R9" s="17"/>
      <c r="BE9" s="195"/>
      <c r="BS9" s="14" t="s">
        <v>6</v>
      </c>
    </row>
    <row r="10" spans="2:71" s="1" customFormat="1" ht="12" customHeight="1">
      <c r="B10" s="17"/>
      <c r="D10" s="24" t="s">
        <v>262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70" t="s">
        <v>23</v>
      </c>
      <c r="AL10" s="168"/>
      <c r="AM10" s="168"/>
      <c r="AN10" s="169" t="s">
        <v>1</v>
      </c>
      <c r="AO10" s="168"/>
      <c r="AR10" s="17"/>
      <c r="BE10" s="195"/>
      <c r="BS10" s="14" t="s">
        <v>6</v>
      </c>
    </row>
    <row r="11" spans="2:71" s="1" customFormat="1" ht="18.4" customHeight="1">
      <c r="B11" s="17"/>
      <c r="E11" s="169" t="s">
        <v>24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70" t="s">
        <v>25</v>
      </c>
      <c r="AL11" s="168"/>
      <c r="AM11" s="168"/>
      <c r="AN11" s="169" t="s">
        <v>1</v>
      </c>
      <c r="AO11" s="168"/>
      <c r="AR11" s="17"/>
      <c r="BE11" s="195"/>
      <c r="BS11" s="14" t="s">
        <v>6</v>
      </c>
    </row>
    <row r="12" spans="2:71" s="1" customFormat="1" ht="6.95" customHeight="1">
      <c r="B12" s="17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R12" s="17"/>
      <c r="BE12" s="195"/>
      <c r="BS12" s="14" t="s">
        <v>6</v>
      </c>
    </row>
    <row r="13" spans="2:71" s="1" customFormat="1" ht="12" customHeight="1">
      <c r="B13" s="17"/>
      <c r="D13" s="24" t="s">
        <v>26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70" t="s">
        <v>23</v>
      </c>
      <c r="AL13" s="168"/>
      <c r="AM13" s="168"/>
      <c r="AN13" s="172"/>
      <c r="AO13" s="168"/>
      <c r="AR13" s="17"/>
      <c r="BE13" s="195"/>
      <c r="BS13" s="14" t="s">
        <v>6</v>
      </c>
    </row>
    <row r="14" spans="2:71" ht="12.75">
      <c r="B14" s="17"/>
      <c r="E14" s="200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170" t="s">
        <v>25</v>
      </c>
      <c r="AL14" s="168"/>
      <c r="AM14" s="168"/>
      <c r="AN14" s="172"/>
      <c r="AO14" s="168"/>
      <c r="AR14" s="17"/>
      <c r="BE14" s="195"/>
      <c r="BS14" s="14" t="s">
        <v>6</v>
      </c>
    </row>
    <row r="15" spans="2:71" s="1" customFormat="1" ht="6.95" customHeight="1">
      <c r="B15" s="17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R15" s="17"/>
      <c r="BE15" s="195"/>
      <c r="BS15" s="14" t="s">
        <v>3</v>
      </c>
    </row>
    <row r="16" spans="2:71" s="1" customFormat="1" ht="12" customHeight="1">
      <c r="B16" s="17"/>
      <c r="D16" s="24" t="s">
        <v>27</v>
      </c>
      <c r="AK16" s="24" t="s">
        <v>23</v>
      </c>
      <c r="AN16" s="22" t="s">
        <v>1</v>
      </c>
      <c r="AR16" s="17"/>
      <c r="BE16" s="195"/>
      <c r="BS16" s="14" t="s">
        <v>3</v>
      </c>
    </row>
    <row r="17" spans="2:71" s="1" customFormat="1" ht="18.4" customHeight="1">
      <c r="B17" s="17"/>
      <c r="E17" s="22" t="s">
        <v>28</v>
      </c>
      <c r="AK17" s="24" t="s">
        <v>25</v>
      </c>
      <c r="AN17" s="22" t="s">
        <v>1</v>
      </c>
      <c r="AR17" s="17"/>
      <c r="BE17" s="195"/>
      <c r="BS17" s="14" t="s">
        <v>29</v>
      </c>
    </row>
    <row r="18" spans="2:71" s="1" customFormat="1" ht="6.95" customHeight="1">
      <c r="B18" s="17"/>
      <c r="AR18" s="17"/>
      <c r="BE18" s="195"/>
      <c r="BS18" s="14" t="s">
        <v>6</v>
      </c>
    </row>
    <row r="19" spans="2:71" s="1" customFormat="1" ht="12" customHeight="1">
      <c r="B19" s="17"/>
      <c r="D19" s="24" t="s">
        <v>30</v>
      </c>
      <c r="AK19" s="24" t="s">
        <v>23</v>
      </c>
      <c r="AN19" s="22" t="s">
        <v>1</v>
      </c>
      <c r="AR19" s="17"/>
      <c r="BE19" s="195"/>
      <c r="BS19" s="14" t="s">
        <v>6</v>
      </c>
    </row>
    <row r="20" spans="2:71" s="1" customFormat="1" ht="18.4" customHeight="1">
      <c r="B20" s="17"/>
      <c r="E20" s="22" t="s">
        <v>20</v>
      </c>
      <c r="AK20" s="24" t="s">
        <v>25</v>
      </c>
      <c r="AN20" s="22" t="s">
        <v>1</v>
      </c>
      <c r="AR20" s="17"/>
      <c r="BE20" s="195"/>
      <c r="BS20" s="14" t="s">
        <v>29</v>
      </c>
    </row>
    <row r="21" spans="2:57" s="1" customFormat="1" ht="6.95" customHeight="1">
      <c r="B21" s="17"/>
      <c r="AR21" s="17"/>
      <c r="BE21" s="195"/>
    </row>
    <row r="22" spans="2:57" s="1" customFormat="1" ht="12" customHeight="1">
      <c r="B22" s="17"/>
      <c r="D22" s="24" t="s">
        <v>31</v>
      </c>
      <c r="AR22" s="17"/>
      <c r="BE22" s="195"/>
    </row>
    <row r="23" spans="2:57" s="1" customFormat="1" ht="16.5" customHeight="1">
      <c r="B23" s="17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7"/>
      <c r="BE23" s="195"/>
    </row>
    <row r="24" spans="2:57" s="1" customFormat="1" ht="6.95" customHeight="1">
      <c r="B24" s="17"/>
      <c r="AR24" s="17"/>
      <c r="BE24" s="195"/>
    </row>
    <row r="25" spans="2:57" s="1" customFormat="1" ht="6.95" customHeight="1">
      <c r="B25" s="17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7"/>
      <c r="BE25" s="195"/>
    </row>
    <row r="26" spans="2:57" s="1" customFormat="1" ht="14.45" customHeight="1">
      <c r="B26" s="17"/>
      <c r="D26" s="27" t="s">
        <v>32</v>
      </c>
      <c r="AK26" s="203">
        <f>ROUND(AG94,2)</f>
        <v>0</v>
      </c>
      <c r="AL26" s="184"/>
      <c r="AM26" s="184"/>
      <c r="AN26" s="184"/>
      <c r="AO26" s="184"/>
      <c r="AR26" s="17"/>
      <c r="BE26" s="195"/>
    </row>
    <row r="27" spans="2:57" s="1" customFormat="1" ht="14.45" customHeight="1">
      <c r="B27" s="17"/>
      <c r="D27" s="27" t="s">
        <v>33</v>
      </c>
      <c r="AK27" s="203">
        <f>ROUND(AG97,2)</f>
        <v>0</v>
      </c>
      <c r="AL27" s="203"/>
      <c r="AM27" s="203"/>
      <c r="AN27" s="203"/>
      <c r="AO27" s="203"/>
      <c r="AR27" s="17"/>
      <c r="BE27" s="195"/>
    </row>
    <row r="28" spans="1:57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30"/>
      <c r="BE28" s="195"/>
    </row>
    <row r="29" spans="1:57" s="2" customFormat="1" ht="25.9" customHeight="1">
      <c r="A29" s="29"/>
      <c r="B29" s="30"/>
      <c r="C29" s="29"/>
      <c r="D29" s="31" t="s">
        <v>34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04">
        <f>ROUND(AK26+AK27,2)</f>
        <v>0</v>
      </c>
      <c r="AL29" s="205"/>
      <c r="AM29" s="205"/>
      <c r="AN29" s="205"/>
      <c r="AO29" s="205"/>
      <c r="AP29" s="29"/>
      <c r="AQ29" s="29"/>
      <c r="AR29" s="30"/>
      <c r="BE29" s="195"/>
    </row>
    <row r="30" spans="1:57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30"/>
      <c r="BE30" s="195"/>
    </row>
    <row r="31" spans="1:57" s="2" customFormat="1" ht="12.75">
      <c r="A31" s="29"/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206" t="s">
        <v>35</v>
      </c>
      <c r="M31" s="206"/>
      <c r="N31" s="206"/>
      <c r="O31" s="206"/>
      <c r="P31" s="206"/>
      <c r="Q31" s="29"/>
      <c r="R31" s="29"/>
      <c r="S31" s="29"/>
      <c r="T31" s="29"/>
      <c r="U31" s="29"/>
      <c r="V31" s="29"/>
      <c r="W31" s="206" t="s">
        <v>36</v>
      </c>
      <c r="X31" s="206"/>
      <c r="Y31" s="206"/>
      <c r="Z31" s="206"/>
      <c r="AA31" s="206"/>
      <c r="AB31" s="206"/>
      <c r="AC31" s="206"/>
      <c r="AD31" s="206"/>
      <c r="AE31" s="206"/>
      <c r="AF31" s="29"/>
      <c r="AG31" s="29"/>
      <c r="AH31" s="29"/>
      <c r="AI31" s="29"/>
      <c r="AJ31" s="29"/>
      <c r="AK31" s="206" t="s">
        <v>37</v>
      </c>
      <c r="AL31" s="206"/>
      <c r="AM31" s="206"/>
      <c r="AN31" s="206"/>
      <c r="AO31" s="206"/>
      <c r="AP31" s="29"/>
      <c r="AQ31" s="29"/>
      <c r="AR31" s="30"/>
      <c r="BE31" s="195"/>
    </row>
    <row r="32" spans="2:57" s="3" customFormat="1" ht="14.45" customHeight="1">
      <c r="B32" s="34"/>
      <c r="D32" s="24" t="s">
        <v>38</v>
      </c>
      <c r="F32" s="24" t="s">
        <v>39</v>
      </c>
      <c r="L32" s="187">
        <v>0.21</v>
      </c>
      <c r="M32" s="186"/>
      <c r="N32" s="186"/>
      <c r="O32" s="186"/>
      <c r="P32" s="186"/>
      <c r="W32" s="185">
        <f>ROUND(AZ94+SUM(CD97:CD101),2)</f>
        <v>0</v>
      </c>
      <c r="X32" s="186"/>
      <c r="Y32" s="186"/>
      <c r="Z32" s="186"/>
      <c r="AA32" s="186"/>
      <c r="AB32" s="186"/>
      <c r="AC32" s="186"/>
      <c r="AD32" s="186"/>
      <c r="AE32" s="186"/>
      <c r="AK32" s="185">
        <f>ROUND(AV94+SUM(BY97:BY101),2)</f>
        <v>0</v>
      </c>
      <c r="AL32" s="186"/>
      <c r="AM32" s="186"/>
      <c r="AN32" s="186"/>
      <c r="AO32" s="186"/>
      <c r="AR32" s="34"/>
      <c r="BE32" s="196"/>
    </row>
    <row r="33" spans="2:57" s="3" customFormat="1" ht="14.45" customHeight="1">
      <c r="B33" s="34"/>
      <c r="F33" s="24" t="s">
        <v>40</v>
      </c>
      <c r="L33" s="187">
        <v>0.15</v>
      </c>
      <c r="M33" s="186"/>
      <c r="N33" s="186"/>
      <c r="O33" s="186"/>
      <c r="P33" s="186"/>
      <c r="W33" s="185">
        <f>ROUND(BA94+SUM(CE97:CE101),2)</f>
        <v>0</v>
      </c>
      <c r="X33" s="186"/>
      <c r="Y33" s="186"/>
      <c r="Z33" s="186"/>
      <c r="AA33" s="186"/>
      <c r="AB33" s="186"/>
      <c r="AC33" s="186"/>
      <c r="AD33" s="186"/>
      <c r="AE33" s="186"/>
      <c r="AK33" s="185">
        <f>ROUND(AW94+SUM(BZ97:BZ101),2)</f>
        <v>0</v>
      </c>
      <c r="AL33" s="186"/>
      <c r="AM33" s="186"/>
      <c r="AN33" s="186"/>
      <c r="AO33" s="186"/>
      <c r="AR33" s="34"/>
      <c r="BE33" s="196"/>
    </row>
    <row r="34" spans="2:57" s="3" customFormat="1" ht="14.45" customHeight="1" hidden="1">
      <c r="B34" s="34"/>
      <c r="F34" s="24" t="s">
        <v>41</v>
      </c>
      <c r="L34" s="187">
        <v>0.21</v>
      </c>
      <c r="M34" s="186"/>
      <c r="N34" s="186"/>
      <c r="O34" s="186"/>
      <c r="P34" s="186"/>
      <c r="W34" s="185">
        <f>ROUND(BB94+SUM(CF97:CF101),2)</f>
        <v>0</v>
      </c>
      <c r="X34" s="186"/>
      <c r="Y34" s="186"/>
      <c r="Z34" s="186"/>
      <c r="AA34" s="186"/>
      <c r="AB34" s="186"/>
      <c r="AC34" s="186"/>
      <c r="AD34" s="186"/>
      <c r="AE34" s="186"/>
      <c r="AK34" s="185">
        <v>0</v>
      </c>
      <c r="AL34" s="186"/>
      <c r="AM34" s="186"/>
      <c r="AN34" s="186"/>
      <c r="AO34" s="186"/>
      <c r="AR34" s="34"/>
      <c r="BE34" s="196"/>
    </row>
    <row r="35" spans="2:44" s="3" customFormat="1" ht="14.45" customHeight="1" hidden="1">
      <c r="B35" s="34"/>
      <c r="F35" s="24" t="s">
        <v>42</v>
      </c>
      <c r="L35" s="187">
        <v>0.15</v>
      </c>
      <c r="M35" s="186"/>
      <c r="N35" s="186"/>
      <c r="O35" s="186"/>
      <c r="P35" s="186"/>
      <c r="W35" s="185">
        <f>ROUND(BC94+SUM(CG97:CG101),2)</f>
        <v>0</v>
      </c>
      <c r="X35" s="186"/>
      <c r="Y35" s="186"/>
      <c r="Z35" s="186"/>
      <c r="AA35" s="186"/>
      <c r="AB35" s="186"/>
      <c r="AC35" s="186"/>
      <c r="AD35" s="186"/>
      <c r="AE35" s="186"/>
      <c r="AK35" s="185">
        <v>0</v>
      </c>
      <c r="AL35" s="186"/>
      <c r="AM35" s="186"/>
      <c r="AN35" s="186"/>
      <c r="AO35" s="186"/>
      <c r="AR35" s="34"/>
    </row>
    <row r="36" spans="2:44" s="3" customFormat="1" ht="14.45" customHeight="1" hidden="1">
      <c r="B36" s="34"/>
      <c r="F36" s="24" t="s">
        <v>43</v>
      </c>
      <c r="L36" s="187">
        <v>0</v>
      </c>
      <c r="M36" s="186"/>
      <c r="N36" s="186"/>
      <c r="O36" s="186"/>
      <c r="P36" s="186"/>
      <c r="W36" s="185">
        <f>ROUND(BD94+SUM(CH97:CH101),2)</f>
        <v>0</v>
      </c>
      <c r="X36" s="186"/>
      <c r="Y36" s="186"/>
      <c r="Z36" s="186"/>
      <c r="AA36" s="186"/>
      <c r="AB36" s="186"/>
      <c r="AC36" s="186"/>
      <c r="AD36" s="186"/>
      <c r="AE36" s="186"/>
      <c r="AK36" s="185">
        <v>0</v>
      </c>
      <c r="AL36" s="186"/>
      <c r="AM36" s="186"/>
      <c r="AN36" s="186"/>
      <c r="AO36" s="186"/>
      <c r="AR36" s="34"/>
    </row>
    <row r="37" spans="1:57" s="2" customFormat="1" ht="6.9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2" customFormat="1" ht="25.9" customHeight="1">
      <c r="A38" s="29"/>
      <c r="B38" s="30"/>
      <c r="C38" s="35"/>
      <c r="D38" s="36" t="s">
        <v>44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s">
        <v>45</v>
      </c>
      <c r="U38" s="37"/>
      <c r="V38" s="37"/>
      <c r="W38" s="37"/>
      <c r="X38" s="188" t="s">
        <v>46</v>
      </c>
      <c r="Y38" s="189"/>
      <c r="Z38" s="189"/>
      <c r="AA38" s="189"/>
      <c r="AB38" s="189"/>
      <c r="AC38" s="37"/>
      <c r="AD38" s="37"/>
      <c r="AE38" s="37"/>
      <c r="AF38" s="37"/>
      <c r="AG38" s="37"/>
      <c r="AH38" s="37"/>
      <c r="AI38" s="37"/>
      <c r="AJ38" s="37"/>
      <c r="AK38" s="190">
        <f>SUM(AK29:AK36)</f>
        <v>0</v>
      </c>
      <c r="AL38" s="189"/>
      <c r="AM38" s="189"/>
      <c r="AN38" s="189"/>
      <c r="AO38" s="191"/>
      <c r="AP38" s="35"/>
      <c r="AQ38" s="35"/>
      <c r="AR38" s="30"/>
      <c r="BE38" s="29"/>
    </row>
    <row r="39" spans="1:57" s="2" customFormat="1" ht="6.95" customHeight="1">
      <c r="A39" s="29"/>
      <c r="B39" s="3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30"/>
      <c r="BE39" s="29"/>
    </row>
    <row r="40" spans="1:57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30"/>
      <c r="BE40" s="29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27</v>
      </c>
      <c r="AR84" s="48"/>
    </row>
    <row r="85" spans="2:44" s="5" customFormat="1" ht="36.95" customHeight="1">
      <c r="B85" s="49"/>
      <c r="C85" s="50" t="s">
        <v>16</v>
      </c>
      <c r="L85" s="221" t="str">
        <f>K6</f>
        <v>OU areál Fr. Šrámka- přístavba obj. F, SO 03- Přeložka HV přípojky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Ostrava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23" t="str">
        <f>IF(AN8="","",AN8)</f>
        <v>18. 12. 2020</v>
      </c>
      <c r="AN87" s="223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4" t="s">
        <v>262</v>
      </c>
      <c r="D89" s="168"/>
      <c r="E89" s="168"/>
      <c r="F89" s="168"/>
      <c r="G89" s="168"/>
      <c r="H89" s="29"/>
      <c r="I89" s="29"/>
      <c r="J89" s="29"/>
      <c r="K89" s="29"/>
      <c r="L89" s="4" t="str">
        <f>IF(E11="","",E11)</f>
        <v>OSTRAVSKÁ UNIVERZITA, Dvořákova 7, 701 03 Ostrava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228" t="str">
        <f>IF(E17="","",E17)</f>
        <v>Radim Šelong</v>
      </c>
      <c r="AN89" s="229"/>
      <c r="AO89" s="229"/>
      <c r="AP89" s="229"/>
      <c r="AQ89" s="29"/>
      <c r="AR89" s="30"/>
      <c r="AS89" s="224" t="s">
        <v>54</v>
      </c>
      <c r="AT89" s="22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>
        <f>IF(E14="Vyplň údaj","",E14)</f>
        <v>0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28" t="str">
        <f>IF(E20="","",E20)</f>
        <v xml:space="preserve"> </v>
      </c>
      <c r="AN90" s="229"/>
      <c r="AO90" s="229"/>
      <c r="AP90" s="229"/>
      <c r="AQ90" s="29"/>
      <c r="AR90" s="30"/>
      <c r="AS90" s="226"/>
      <c r="AT90" s="22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6"/>
      <c r="AT91" s="22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14" t="s">
        <v>55</v>
      </c>
      <c r="D92" s="212"/>
      <c r="E92" s="212"/>
      <c r="F92" s="212"/>
      <c r="G92" s="212"/>
      <c r="H92" s="57"/>
      <c r="I92" s="211" t="s">
        <v>56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5" t="s">
        <v>57</v>
      </c>
      <c r="AH92" s="212"/>
      <c r="AI92" s="212"/>
      <c r="AJ92" s="212"/>
      <c r="AK92" s="212"/>
      <c r="AL92" s="212"/>
      <c r="AM92" s="212"/>
      <c r="AN92" s="211" t="s">
        <v>58</v>
      </c>
      <c r="AO92" s="212"/>
      <c r="AP92" s="213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9">
        <f>ROUND(AG95,2)</f>
        <v>0</v>
      </c>
      <c r="AH94" s="219"/>
      <c r="AI94" s="219"/>
      <c r="AJ94" s="219"/>
      <c r="AK94" s="219"/>
      <c r="AL94" s="219"/>
      <c r="AM94" s="219"/>
      <c r="AN94" s="220">
        <f>SUM(AG94,AT94)</f>
        <v>0</v>
      </c>
      <c r="AO94" s="220"/>
      <c r="AP94" s="220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ROUND(AZ94*L32,2)</f>
        <v>0</v>
      </c>
      <c r="AW94" s="71">
        <f>ROUND(BA94*L33,2)</f>
        <v>0</v>
      </c>
      <c r="AX94" s="71">
        <f>ROUND(BB94*L32,2)</f>
        <v>0</v>
      </c>
      <c r="AY94" s="71">
        <f>ROUND(BC94*L33,2)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73</v>
      </c>
      <c r="BT94" s="74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0" s="7" customFormat="1" ht="24.75" customHeight="1">
      <c r="A95" s="75" t="s">
        <v>77</v>
      </c>
      <c r="B95" s="76"/>
      <c r="C95" s="77"/>
      <c r="D95" s="216" t="s">
        <v>14</v>
      </c>
      <c r="E95" s="216"/>
      <c r="F95" s="216"/>
      <c r="G95" s="216"/>
      <c r="H95" s="216"/>
      <c r="I95" s="173"/>
      <c r="J95" s="216" t="s">
        <v>17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7">
        <f>'27 - OU areál Fr. Šrámka-...'!J30</f>
        <v>0</v>
      </c>
      <c r="AH95" s="218"/>
      <c r="AI95" s="218"/>
      <c r="AJ95" s="218"/>
      <c r="AK95" s="218"/>
      <c r="AL95" s="218"/>
      <c r="AM95" s="218"/>
      <c r="AN95" s="217">
        <f>SUM(AG95,AT95)</f>
        <v>0</v>
      </c>
      <c r="AO95" s="218"/>
      <c r="AP95" s="218"/>
      <c r="AQ95" s="78" t="s">
        <v>78</v>
      </c>
      <c r="AR95" s="76"/>
      <c r="AS95" s="79">
        <v>0</v>
      </c>
      <c r="AT95" s="80">
        <f>ROUND(SUM(AV95:AW95),2)</f>
        <v>0</v>
      </c>
      <c r="AU95" s="81">
        <f>'27 - OU areál Fr. Šrámka-...'!P129</f>
        <v>0</v>
      </c>
      <c r="AV95" s="80">
        <f>'27 - OU areál Fr. Šrámka-...'!J33</f>
        <v>0</v>
      </c>
      <c r="AW95" s="80">
        <f>'27 - OU areál Fr. Šrámka-...'!J34</f>
        <v>0</v>
      </c>
      <c r="AX95" s="80">
        <f>'27 - OU areál Fr. Šrámka-...'!J35</f>
        <v>0</v>
      </c>
      <c r="AY95" s="80">
        <f>'27 - OU areál Fr. Šrámka-...'!J36</f>
        <v>0</v>
      </c>
      <c r="AZ95" s="80">
        <f>'27 - OU areál Fr. Šrámka-...'!F33</f>
        <v>0</v>
      </c>
      <c r="BA95" s="80">
        <f>'27 - OU areál Fr. Šrámka-...'!F34</f>
        <v>0</v>
      </c>
      <c r="BB95" s="80">
        <f>'27 - OU areál Fr. Šrámka-...'!F35</f>
        <v>0</v>
      </c>
      <c r="BC95" s="80">
        <f>'27 - OU areál Fr. Šrámka-...'!F36</f>
        <v>0</v>
      </c>
      <c r="BD95" s="82">
        <f>'27 - OU areál Fr. Šrámka-...'!F37</f>
        <v>0</v>
      </c>
      <c r="BT95" s="83" t="s">
        <v>79</v>
      </c>
      <c r="BU95" s="83" t="s">
        <v>80</v>
      </c>
      <c r="BV95" s="83" t="s">
        <v>75</v>
      </c>
      <c r="BW95" s="83" t="s">
        <v>4</v>
      </c>
      <c r="BX95" s="83" t="s">
        <v>76</v>
      </c>
      <c r="CL95" s="83" t="s">
        <v>1</v>
      </c>
    </row>
    <row r="96" spans="2:44" ht="12">
      <c r="B96" s="17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R96" s="17"/>
    </row>
    <row r="97" spans="1:57" s="2" customFormat="1" ht="30" customHeight="1">
      <c r="A97" s="29"/>
      <c r="B97" s="30"/>
      <c r="C97" s="66" t="s">
        <v>81</v>
      </c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92">
        <f>ROUND(SUM(AG98:AG101),2)</f>
        <v>0</v>
      </c>
      <c r="AH97" s="192"/>
      <c r="AI97" s="192"/>
      <c r="AJ97" s="192"/>
      <c r="AK97" s="192"/>
      <c r="AL97" s="192"/>
      <c r="AM97" s="192"/>
      <c r="AN97" s="192">
        <f>ROUND(SUM(AN98:AN101),2)</f>
        <v>0</v>
      </c>
      <c r="AO97" s="192"/>
      <c r="AP97" s="192"/>
      <c r="AQ97" s="84"/>
      <c r="AR97" s="30"/>
      <c r="AS97" s="59" t="s">
        <v>82</v>
      </c>
      <c r="AT97" s="60" t="s">
        <v>83</v>
      </c>
      <c r="AU97" s="60" t="s">
        <v>38</v>
      </c>
      <c r="AV97" s="61" t="s">
        <v>61</v>
      </c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89" s="2" customFormat="1" ht="19.9" customHeight="1">
      <c r="A98" s="29"/>
      <c r="B98" s="30"/>
      <c r="C98" s="29"/>
      <c r="D98" s="208" t="s">
        <v>84</v>
      </c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174"/>
      <c r="AD98" s="174"/>
      <c r="AE98" s="174"/>
      <c r="AF98" s="174"/>
      <c r="AG98" s="209">
        <f>ROUND(AG94*AS98,2)</f>
        <v>0</v>
      </c>
      <c r="AH98" s="210"/>
      <c r="AI98" s="210"/>
      <c r="AJ98" s="210"/>
      <c r="AK98" s="210"/>
      <c r="AL98" s="210"/>
      <c r="AM98" s="210"/>
      <c r="AN98" s="210">
        <f>ROUND(AG98+AV98,2)</f>
        <v>0</v>
      </c>
      <c r="AO98" s="210"/>
      <c r="AP98" s="210"/>
      <c r="AQ98" s="29"/>
      <c r="AR98" s="30"/>
      <c r="AS98" s="85">
        <v>0</v>
      </c>
      <c r="AT98" s="86" t="s">
        <v>85</v>
      </c>
      <c r="AU98" s="86" t="s">
        <v>39</v>
      </c>
      <c r="AV98" s="87">
        <f>ROUND(IF(AU98="základní",AG98*L32,IF(AU98="snížená",AG98*L33,0)),2)</f>
        <v>0</v>
      </c>
      <c r="AW98" s="29"/>
      <c r="AX98" s="29"/>
      <c r="AY98" s="29"/>
      <c r="AZ98" s="29"/>
      <c r="BA98" s="29"/>
      <c r="BB98" s="29"/>
      <c r="BC98" s="29"/>
      <c r="BD98" s="29"/>
      <c r="BE98" s="29"/>
      <c r="BV98" s="14" t="s">
        <v>86</v>
      </c>
      <c r="BY98" s="88">
        <f>IF(AU98="základní",AV98,0)</f>
        <v>0</v>
      </c>
      <c r="BZ98" s="88">
        <f>IF(AU98="snížená",AV98,0)</f>
        <v>0</v>
      </c>
      <c r="CA98" s="88">
        <v>0</v>
      </c>
      <c r="CB98" s="88">
        <v>0</v>
      </c>
      <c r="CC98" s="88">
        <v>0</v>
      </c>
      <c r="CD98" s="88">
        <f>IF(AU98="základní",AG98,0)</f>
        <v>0</v>
      </c>
      <c r="CE98" s="88">
        <f>IF(AU98="snížená",AG98,0)</f>
        <v>0</v>
      </c>
      <c r="CF98" s="88">
        <f>IF(AU98="zákl. přenesená",AG98,0)</f>
        <v>0</v>
      </c>
      <c r="CG98" s="88">
        <f>IF(AU98="sníž. přenesená",AG98,0)</f>
        <v>0</v>
      </c>
      <c r="CH98" s="88">
        <f>IF(AU98="nulová",AG98,0)</f>
        <v>0</v>
      </c>
      <c r="CI98" s="14">
        <f>IF(AU98="základní",1,IF(AU98="snížená",2,IF(AU98="zákl. přenesená",4,IF(AU98="sníž. přenesená",5,3))))</f>
        <v>1</v>
      </c>
      <c r="CJ98" s="14">
        <f>IF(AT98="stavební čast",1,IF(AT98="investiční čast",2,3))</f>
        <v>1</v>
      </c>
      <c r="CK98" s="14" t="str">
        <f>IF(D98="Vyplň vlastní","","x")</f>
        <v>x</v>
      </c>
    </row>
    <row r="99" spans="1:89" s="2" customFormat="1" ht="19.9" customHeight="1">
      <c r="A99" s="29"/>
      <c r="B99" s="30"/>
      <c r="C99" s="29"/>
      <c r="D99" s="207" t="s">
        <v>87</v>
      </c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174"/>
      <c r="AD99" s="174"/>
      <c r="AE99" s="174"/>
      <c r="AF99" s="174"/>
      <c r="AG99" s="209">
        <f>ROUND(AG94*AS99,2)</f>
        <v>0</v>
      </c>
      <c r="AH99" s="210"/>
      <c r="AI99" s="210"/>
      <c r="AJ99" s="210"/>
      <c r="AK99" s="210"/>
      <c r="AL99" s="210"/>
      <c r="AM99" s="210"/>
      <c r="AN99" s="210">
        <f>ROUND(AG99+AV99,2)</f>
        <v>0</v>
      </c>
      <c r="AO99" s="210"/>
      <c r="AP99" s="210"/>
      <c r="AQ99" s="29"/>
      <c r="AR99" s="30"/>
      <c r="AS99" s="85">
        <v>0</v>
      </c>
      <c r="AT99" s="86" t="s">
        <v>85</v>
      </c>
      <c r="AU99" s="86" t="s">
        <v>39</v>
      </c>
      <c r="AV99" s="87">
        <f>ROUND(IF(AU99="základní",AG99*L32,IF(AU99="snížená",AG99*L33,0)),2)</f>
        <v>0</v>
      </c>
      <c r="AW99" s="29"/>
      <c r="AX99" s="29"/>
      <c r="AY99" s="29"/>
      <c r="AZ99" s="29"/>
      <c r="BA99" s="29"/>
      <c r="BB99" s="29"/>
      <c r="BC99" s="29"/>
      <c r="BD99" s="29"/>
      <c r="BE99" s="29"/>
      <c r="BV99" s="14" t="s">
        <v>88</v>
      </c>
      <c r="BY99" s="88">
        <f>IF(AU99="základní",AV99,0)</f>
        <v>0</v>
      </c>
      <c r="BZ99" s="88">
        <f>IF(AU99="snížená",AV99,0)</f>
        <v>0</v>
      </c>
      <c r="CA99" s="88">
        <v>0</v>
      </c>
      <c r="CB99" s="88">
        <v>0</v>
      </c>
      <c r="CC99" s="88">
        <v>0</v>
      </c>
      <c r="CD99" s="88">
        <f>IF(AU99="základní",AG99,0)</f>
        <v>0</v>
      </c>
      <c r="CE99" s="88">
        <f>IF(AU99="snížená",AG99,0)</f>
        <v>0</v>
      </c>
      <c r="CF99" s="88">
        <f>IF(AU99="zákl. přenesená",AG99,0)</f>
        <v>0</v>
      </c>
      <c r="CG99" s="88">
        <f>IF(AU99="sníž. přenesená",AG99,0)</f>
        <v>0</v>
      </c>
      <c r="CH99" s="88">
        <f>IF(AU99="nulová",AG99,0)</f>
        <v>0</v>
      </c>
      <c r="CI99" s="14">
        <f>IF(AU99="základní",1,IF(AU99="snížená",2,IF(AU99="zákl. přenesená",4,IF(AU99="sníž. přenesená",5,3))))</f>
        <v>1</v>
      </c>
      <c r="CJ99" s="14">
        <f>IF(AT99="stavební čast",1,IF(AT99="investiční čast",2,3))</f>
        <v>1</v>
      </c>
      <c r="CK99" s="14" t="str">
        <f>IF(D99="Vyplň vlastní","","x")</f>
        <v/>
      </c>
    </row>
    <row r="100" spans="1:89" s="2" customFormat="1" ht="19.9" customHeight="1">
      <c r="A100" s="29"/>
      <c r="B100" s="30"/>
      <c r="C100" s="29"/>
      <c r="D100" s="207" t="s">
        <v>87</v>
      </c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174"/>
      <c r="AD100" s="174"/>
      <c r="AE100" s="174"/>
      <c r="AF100" s="174"/>
      <c r="AG100" s="209">
        <f>ROUND(AG94*AS100,2)</f>
        <v>0</v>
      </c>
      <c r="AH100" s="210"/>
      <c r="AI100" s="210"/>
      <c r="AJ100" s="210"/>
      <c r="AK100" s="210"/>
      <c r="AL100" s="210"/>
      <c r="AM100" s="210"/>
      <c r="AN100" s="210">
        <f>ROUND(AG100+AV100,2)</f>
        <v>0</v>
      </c>
      <c r="AO100" s="210"/>
      <c r="AP100" s="210"/>
      <c r="AQ100" s="29"/>
      <c r="AR100" s="30"/>
      <c r="AS100" s="85">
        <v>0</v>
      </c>
      <c r="AT100" s="86" t="s">
        <v>85</v>
      </c>
      <c r="AU100" s="86" t="s">
        <v>39</v>
      </c>
      <c r="AV100" s="87">
        <f>ROUND(IF(AU100="základní",AG100*L32,IF(AU100="snížená",AG100*L33,0)),2)</f>
        <v>0</v>
      </c>
      <c r="AW100" s="29"/>
      <c r="AX100" s="29"/>
      <c r="AY100" s="29"/>
      <c r="AZ100" s="29"/>
      <c r="BA100" s="29"/>
      <c r="BB100" s="29"/>
      <c r="BC100" s="29"/>
      <c r="BD100" s="29"/>
      <c r="BE100" s="29"/>
      <c r="BV100" s="14" t="s">
        <v>88</v>
      </c>
      <c r="BY100" s="88">
        <f>IF(AU100="základní",AV100,0)</f>
        <v>0</v>
      </c>
      <c r="BZ100" s="88">
        <f>IF(AU100="snížená",AV100,0)</f>
        <v>0</v>
      </c>
      <c r="CA100" s="88">
        <v>0</v>
      </c>
      <c r="CB100" s="88">
        <v>0</v>
      </c>
      <c r="CC100" s="88">
        <v>0</v>
      </c>
      <c r="CD100" s="88">
        <f>IF(AU100="základní",AG100,0)</f>
        <v>0</v>
      </c>
      <c r="CE100" s="88">
        <f>IF(AU100="snížená",AG100,0)</f>
        <v>0</v>
      </c>
      <c r="CF100" s="88">
        <f>IF(AU100="zákl. přenesená",AG100,0)</f>
        <v>0</v>
      </c>
      <c r="CG100" s="88">
        <f>IF(AU100="sníž. přenesená",AG100,0)</f>
        <v>0</v>
      </c>
      <c r="CH100" s="88">
        <f>IF(AU100="nulová",AG100,0)</f>
        <v>0</v>
      </c>
      <c r="CI100" s="14">
        <f>IF(AU100="základní",1,IF(AU100="snížená",2,IF(AU100="zákl. přenesená",4,IF(AU100="sníž. přenesená",5,3))))</f>
        <v>1</v>
      </c>
      <c r="CJ100" s="14">
        <f>IF(AT100="stavební čast",1,IF(AT100="investiční čast",2,3))</f>
        <v>1</v>
      </c>
      <c r="CK100" s="14" t="str">
        <f>IF(D100="Vyplň vlastní","","x")</f>
        <v/>
      </c>
    </row>
    <row r="101" spans="1:89" s="2" customFormat="1" ht="19.9" customHeight="1">
      <c r="A101" s="29"/>
      <c r="B101" s="30"/>
      <c r="C101" s="29"/>
      <c r="D101" s="207" t="s">
        <v>87</v>
      </c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174"/>
      <c r="AD101" s="174"/>
      <c r="AE101" s="174"/>
      <c r="AF101" s="174"/>
      <c r="AG101" s="209">
        <f>ROUND(AG94*AS101,2)</f>
        <v>0</v>
      </c>
      <c r="AH101" s="210"/>
      <c r="AI101" s="210"/>
      <c r="AJ101" s="210"/>
      <c r="AK101" s="210"/>
      <c r="AL101" s="210"/>
      <c r="AM101" s="210"/>
      <c r="AN101" s="210">
        <f>ROUND(AG101+AV101,2)</f>
        <v>0</v>
      </c>
      <c r="AO101" s="210"/>
      <c r="AP101" s="210"/>
      <c r="AQ101" s="29"/>
      <c r="AR101" s="30"/>
      <c r="AS101" s="89">
        <v>0</v>
      </c>
      <c r="AT101" s="90" t="s">
        <v>85</v>
      </c>
      <c r="AU101" s="90" t="s">
        <v>39</v>
      </c>
      <c r="AV101" s="91">
        <f>ROUND(IF(AU101="základní",AG101*L32,IF(AU101="snížená",AG101*L33,0)),2)</f>
        <v>0</v>
      </c>
      <c r="AW101" s="29"/>
      <c r="AX101" s="29"/>
      <c r="AY101" s="29"/>
      <c r="AZ101" s="29"/>
      <c r="BA101" s="29"/>
      <c r="BB101" s="29"/>
      <c r="BC101" s="29"/>
      <c r="BD101" s="29"/>
      <c r="BE101" s="29"/>
      <c r="BV101" s="14" t="s">
        <v>88</v>
      </c>
      <c r="BY101" s="88">
        <f>IF(AU101="základní",AV101,0)</f>
        <v>0</v>
      </c>
      <c r="BZ101" s="88">
        <f>IF(AU101="snížená",AV101,0)</f>
        <v>0</v>
      </c>
      <c r="CA101" s="88">
        <v>0</v>
      </c>
      <c r="CB101" s="88">
        <v>0</v>
      </c>
      <c r="CC101" s="88">
        <v>0</v>
      </c>
      <c r="CD101" s="88">
        <f>IF(AU101="základní",AG101,0)</f>
        <v>0</v>
      </c>
      <c r="CE101" s="88">
        <f>IF(AU101="snížená",AG101,0)</f>
        <v>0</v>
      </c>
      <c r="CF101" s="88">
        <f>IF(AU101="zákl. přenesená",AG101,0)</f>
        <v>0</v>
      </c>
      <c r="CG101" s="88">
        <f>IF(AU101="sníž. přenesená",AG101,0)</f>
        <v>0</v>
      </c>
      <c r="CH101" s="88">
        <f>IF(AU101="nulová",AG101,0)</f>
        <v>0</v>
      </c>
      <c r="CI101" s="14">
        <f>IF(AU101="základní",1,IF(AU101="snížená",2,IF(AU101="zákl. přenesená",4,IF(AU101="sníž. přenesená",5,3))))</f>
        <v>1</v>
      </c>
      <c r="CJ101" s="14">
        <f>IF(AT101="stavební čast",1,IF(AT101="investiční čast",2,3))</f>
        <v>1</v>
      </c>
      <c r="CK101" s="14" t="str">
        <f>IF(D101="Vyplň vlastní","","x")</f>
        <v/>
      </c>
    </row>
    <row r="102" spans="1:57" s="2" customFormat="1" ht="10.9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30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57" s="2" customFormat="1" ht="30" customHeight="1">
      <c r="A103" s="29"/>
      <c r="B103" s="30"/>
      <c r="C103" s="92" t="s">
        <v>89</v>
      </c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193">
        <f>ROUND(AG94+AG97,2)</f>
        <v>0</v>
      </c>
      <c r="AH103" s="193"/>
      <c r="AI103" s="193"/>
      <c r="AJ103" s="193"/>
      <c r="AK103" s="193"/>
      <c r="AL103" s="193"/>
      <c r="AM103" s="193"/>
      <c r="AN103" s="193">
        <f>ROUND(AN94+AN97,2)</f>
        <v>0</v>
      </c>
      <c r="AO103" s="193"/>
      <c r="AP103" s="193"/>
      <c r="AQ103" s="93"/>
      <c r="AR103" s="30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57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30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</sheetData>
  <mergeCells count="60">
    <mergeCell ref="L85:AO85"/>
    <mergeCell ref="AM87:AN87"/>
    <mergeCell ref="AS89:AT91"/>
    <mergeCell ref="AM89:AP89"/>
    <mergeCell ref="AM90:AP90"/>
    <mergeCell ref="AN99:AP99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3:AE33"/>
    <mergeCell ref="AG97:AM97"/>
    <mergeCell ref="AN97:AP97"/>
    <mergeCell ref="AG103:AM103"/>
    <mergeCell ref="AN103:AP103"/>
    <mergeCell ref="D100:AB100"/>
    <mergeCell ref="AG100:AM100"/>
    <mergeCell ref="AN100:AP100"/>
    <mergeCell ref="D101:AB101"/>
    <mergeCell ref="AG101:AM101"/>
    <mergeCell ref="AN101:AP101"/>
    <mergeCell ref="AG98:AM98"/>
    <mergeCell ref="D98:AB98"/>
    <mergeCell ref="AN98:AP98"/>
    <mergeCell ref="AG99:AM99"/>
    <mergeCell ref="D99:AB99"/>
    <mergeCell ref="AR2:BE2"/>
    <mergeCell ref="AK36:AO36"/>
    <mergeCell ref="L36:P36"/>
    <mergeCell ref="W36:AE36"/>
    <mergeCell ref="X38:AB38"/>
    <mergeCell ref="AK38:AO38"/>
    <mergeCell ref="L34:P34"/>
    <mergeCell ref="AK34:AO34"/>
    <mergeCell ref="W34:AE34"/>
    <mergeCell ref="W35:AE35"/>
    <mergeCell ref="L35:P35"/>
    <mergeCell ref="AK35:AO35"/>
    <mergeCell ref="W32:AE32"/>
    <mergeCell ref="AK32:AO32"/>
    <mergeCell ref="L33:P33"/>
    <mergeCell ref="AK33:AO33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27 - OU areál Fr. Šrámka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0"/>
  <sheetViews>
    <sheetView showGridLines="0" tabSelected="1" workbookViewId="0" topLeftCell="A134">
      <selection activeCell="K160" sqref="K16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4" t="s">
        <v>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90</v>
      </c>
    </row>
    <row r="4" spans="2:46" s="1" customFormat="1" ht="24.95" customHeight="1">
      <c r="B4" s="17"/>
      <c r="D4" s="18" t="s">
        <v>91</v>
      </c>
      <c r="L4" s="17"/>
      <c r="M4" s="95" t="s">
        <v>10</v>
      </c>
      <c r="AT4" s="14" t="s">
        <v>3</v>
      </c>
    </row>
    <row r="5" spans="2:12" s="1" customFormat="1" ht="6.95" customHeight="1">
      <c r="B5" s="17"/>
      <c r="L5" s="17"/>
    </row>
    <row r="6" spans="1:31" s="2" customFormat="1" ht="12" customHeight="1">
      <c r="A6" s="29"/>
      <c r="B6" s="30"/>
      <c r="C6" s="29"/>
      <c r="D6" s="24" t="s">
        <v>16</v>
      </c>
      <c r="E6" s="29"/>
      <c r="F6" s="29"/>
      <c r="G6" s="29"/>
      <c r="H6" s="29"/>
      <c r="I6" s="2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s="2" customFormat="1" ht="24.75" customHeight="1">
      <c r="A7" s="29"/>
      <c r="B7" s="30"/>
      <c r="C7" s="29"/>
      <c r="D7" s="29"/>
      <c r="E7" s="221" t="s">
        <v>17</v>
      </c>
      <c r="F7" s="230"/>
      <c r="G7" s="230"/>
      <c r="H7" s="230"/>
      <c r="I7" s="2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2" customFormat="1" ht="12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2" customHeight="1">
      <c r="A9" s="29"/>
      <c r="B9" s="30"/>
      <c r="C9" s="29"/>
      <c r="D9" s="24" t="s">
        <v>263</v>
      </c>
      <c r="F9" s="169" t="s">
        <v>265</v>
      </c>
      <c r="G9" s="174"/>
      <c r="H9" s="174"/>
      <c r="I9" s="170" t="s">
        <v>18</v>
      </c>
      <c r="J9" s="169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4" t="s">
        <v>19</v>
      </c>
      <c r="F10" s="22" t="s">
        <v>264</v>
      </c>
      <c r="G10" s="174"/>
      <c r="H10" s="174"/>
      <c r="I10" s="170" t="s">
        <v>21</v>
      </c>
      <c r="J10" s="175" t="str">
        <f>'Rekapitulace stavby'!AN8</f>
        <v>18. 12. 2020</v>
      </c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0.9" customHeight="1">
      <c r="A11" s="29"/>
      <c r="B11" s="30"/>
      <c r="C11" s="29"/>
      <c r="D11" s="174"/>
      <c r="E11" s="174"/>
      <c r="F11" s="174"/>
      <c r="G11" s="174"/>
      <c r="H11" s="174"/>
      <c r="I11" s="174"/>
      <c r="J11" s="174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262</v>
      </c>
      <c r="E12" s="176"/>
      <c r="F12" s="174"/>
      <c r="G12" s="174"/>
      <c r="H12" s="174"/>
      <c r="I12" s="170" t="s">
        <v>23</v>
      </c>
      <c r="J12" s="169" t="s">
        <v>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8" customHeight="1">
      <c r="A13" s="29"/>
      <c r="B13" s="30"/>
      <c r="C13" s="29"/>
      <c r="D13" s="174"/>
      <c r="E13" s="169" t="s">
        <v>24</v>
      </c>
      <c r="F13" s="174"/>
      <c r="G13" s="174"/>
      <c r="H13" s="174"/>
      <c r="I13" s="170" t="s">
        <v>25</v>
      </c>
      <c r="J13" s="169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6.95" customHeight="1">
      <c r="A14" s="29"/>
      <c r="B14" s="30"/>
      <c r="C14" s="29"/>
      <c r="D14" s="174"/>
      <c r="E14" s="174"/>
      <c r="F14" s="174"/>
      <c r="G14" s="174"/>
      <c r="H14" s="174"/>
      <c r="I14" s="174"/>
      <c r="J14" s="174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2" customHeight="1">
      <c r="A15" s="29"/>
      <c r="B15" s="30"/>
      <c r="C15" s="29"/>
      <c r="D15" s="170" t="s">
        <v>26</v>
      </c>
      <c r="E15" s="174"/>
      <c r="F15" s="174"/>
      <c r="G15" s="174"/>
      <c r="H15" s="174"/>
      <c r="I15" s="170" t="s">
        <v>23</v>
      </c>
      <c r="J15" s="171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8" customHeight="1">
      <c r="A16" s="29"/>
      <c r="B16" s="30"/>
      <c r="C16" s="29"/>
      <c r="D16" s="174"/>
      <c r="E16" s="231"/>
      <c r="F16" s="232"/>
      <c r="G16" s="232"/>
      <c r="H16" s="232"/>
      <c r="I16" s="170" t="s">
        <v>25</v>
      </c>
      <c r="J16" s="171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27</v>
      </c>
      <c r="E18" s="29"/>
      <c r="F18" s="29"/>
      <c r="G18" s="29"/>
      <c r="H18" s="29"/>
      <c r="I18" s="24" t="s">
        <v>23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28</v>
      </c>
      <c r="F19" s="29"/>
      <c r="G19" s="29"/>
      <c r="H19" s="29"/>
      <c r="I19" s="24" t="s">
        <v>25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30</v>
      </c>
      <c r="E21" s="29"/>
      <c r="F21" s="29"/>
      <c r="G21" s="29"/>
      <c r="H21" s="29"/>
      <c r="I21" s="24" t="s">
        <v>23</v>
      </c>
      <c r="J21" s="22" t="str">
        <f>IF('Rekapitulace stavby'!AN19="","",'Rekapitulace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IF('Rekapitulace stavby'!E20="","",'Rekapitulace stavby'!E20)</f>
        <v xml:space="preserve"> </v>
      </c>
      <c r="F22" s="29"/>
      <c r="G22" s="29"/>
      <c r="H22" s="29"/>
      <c r="I22" s="24" t="s">
        <v>25</v>
      </c>
      <c r="J22" s="22" t="str">
        <f>IF('Rekapitulace stavby'!AN20="","",'Rekapitulace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31</v>
      </c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96"/>
      <c r="B25" s="97"/>
      <c r="C25" s="96"/>
      <c r="D25" s="96"/>
      <c r="E25" s="202" t="s">
        <v>1</v>
      </c>
      <c r="F25" s="202"/>
      <c r="G25" s="202"/>
      <c r="H25" s="202"/>
      <c r="I25" s="96"/>
      <c r="J25" s="96"/>
      <c r="K25" s="96"/>
      <c r="L25" s="9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63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4.45" customHeight="1">
      <c r="A28" s="29"/>
      <c r="B28" s="30"/>
      <c r="C28" s="29"/>
      <c r="D28" s="22" t="s">
        <v>92</v>
      </c>
      <c r="E28" s="29"/>
      <c r="F28" s="29"/>
      <c r="G28" s="29"/>
      <c r="H28" s="29"/>
      <c r="I28" s="29"/>
      <c r="J28" s="28">
        <f>J94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14.45" customHeight="1">
      <c r="A29" s="29"/>
      <c r="B29" s="30"/>
      <c r="C29" s="29"/>
      <c r="D29" s="27" t="s">
        <v>84</v>
      </c>
      <c r="E29" s="29"/>
      <c r="F29" s="29"/>
      <c r="G29" s="29"/>
      <c r="H29" s="29"/>
      <c r="I29" s="29"/>
      <c r="J29" s="28">
        <f>J104</f>
        <v>0</v>
      </c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9" t="s">
        <v>34</v>
      </c>
      <c r="E30" s="29"/>
      <c r="F30" s="29"/>
      <c r="G30" s="29"/>
      <c r="H30" s="29"/>
      <c r="I30" s="29"/>
      <c r="J30" s="68">
        <f>ROUND(J28+J29,2)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0" t="s">
        <v>38</v>
      </c>
      <c r="E33" s="24" t="s">
        <v>39</v>
      </c>
      <c r="F33" s="101">
        <f>ROUND((SUM(BE104:BE111)+SUM(BE129:BE169)),2)</f>
        <v>0</v>
      </c>
      <c r="G33" s="29"/>
      <c r="H33" s="29"/>
      <c r="I33" s="102">
        <v>0.21</v>
      </c>
      <c r="J33" s="101">
        <f>ROUND(((SUM(BE104:BE111)+SUM(BE129:BE169))*I33),2)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40</v>
      </c>
      <c r="F34" s="101">
        <f>ROUND((SUM(BF104:BF111)+SUM(BF129:BF169)),2)</f>
        <v>0</v>
      </c>
      <c r="G34" s="29"/>
      <c r="H34" s="29"/>
      <c r="I34" s="102">
        <v>0.15</v>
      </c>
      <c r="J34" s="101">
        <f>ROUND(((SUM(BF104:BF111)+SUM(BF129:BF169))*I34),2)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41</v>
      </c>
      <c r="F35" s="101">
        <f>ROUND((SUM(BG104:BG111)+SUM(BG129:BG169)),2)</f>
        <v>0</v>
      </c>
      <c r="G35" s="29"/>
      <c r="H35" s="29"/>
      <c r="I35" s="102">
        <v>0.21</v>
      </c>
      <c r="J35" s="10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42</v>
      </c>
      <c r="F36" s="101">
        <f>ROUND((SUM(BH104:BH111)+SUM(BH129:BH169)),2)</f>
        <v>0</v>
      </c>
      <c r="G36" s="29"/>
      <c r="H36" s="29"/>
      <c r="I36" s="102">
        <v>0.15</v>
      </c>
      <c r="J36" s="101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43</v>
      </c>
      <c r="F37" s="101">
        <f>ROUND((SUM(BI104:BI111)+SUM(BI129:BI169)),2)</f>
        <v>0</v>
      </c>
      <c r="G37" s="29"/>
      <c r="H37" s="29"/>
      <c r="I37" s="102">
        <v>0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3"/>
      <c r="D39" s="103" t="s">
        <v>44</v>
      </c>
      <c r="E39" s="57"/>
      <c r="F39" s="57"/>
      <c r="G39" s="104" t="s">
        <v>45</v>
      </c>
      <c r="H39" s="105" t="s">
        <v>46</v>
      </c>
      <c r="I39" s="57"/>
      <c r="J39" s="106">
        <f>SUM(J30:J37)</f>
        <v>0</v>
      </c>
      <c r="K39" s="107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08" t="s">
        <v>50</v>
      </c>
      <c r="G61" s="42" t="s">
        <v>49</v>
      </c>
      <c r="H61" s="32"/>
      <c r="I61" s="32"/>
      <c r="J61" s="109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08" t="s">
        <v>50</v>
      </c>
      <c r="G76" s="42" t="s">
        <v>49</v>
      </c>
      <c r="H76" s="32"/>
      <c r="I76" s="32"/>
      <c r="J76" s="109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93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4.75" customHeight="1">
      <c r="A85" s="29"/>
      <c r="B85" s="30"/>
      <c r="C85" s="29"/>
      <c r="D85" s="29"/>
      <c r="E85" s="221" t="str">
        <f>E7</f>
        <v>OU areál Fr. Šrámka- přístavba obj. F, SO 03- Přeložka HV přípojky</v>
      </c>
      <c r="F85" s="230"/>
      <c r="G85" s="230"/>
      <c r="H85" s="230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2" customHeight="1">
      <c r="A87" s="29"/>
      <c r="B87" s="30"/>
      <c r="C87" s="24" t="s">
        <v>19</v>
      </c>
      <c r="D87" s="29"/>
      <c r="E87" s="29"/>
      <c r="F87" s="22" t="str">
        <f>F10</f>
        <v>Ostrava</v>
      </c>
      <c r="G87" s="29"/>
      <c r="H87" s="29"/>
      <c r="I87" s="24" t="s">
        <v>21</v>
      </c>
      <c r="J87" s="52" t="str">
        <f>IF(J10="","",J10)</f>
        <v>18. 12. 2020</v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5.2" customHeight="1">
      <c r="A89" s="29"/>
      <c r="B89" s="30"/>
      <c r="C89" s="24" t="s">
        <v>262</v>
      </c>
      <c r="D89" s="176"/>
      <c r="E89" s="29"/>
      <c r="F89" s="22" t="str">
        <f>E13</f>
        <v>OSTRAVSKÁ UNIVERZITA, Dvořákova 7, 701 03 Ostrava</v>
      </c>
      <c r="G89" s="29"/>
      <c r="H89" s="29"/>
      <c r="I89" s="24" t="s">
        <v>27</v>
      </c>
      <c r="J89" s="25" t="str">
        <f>E19</f>
        <v>Radim Šelong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5.2" customHeight="1">
      <c r="A90" s="29"/>
      <c r="B90" s="30"/>
      <c r="C90" s="24" t="s">
        <v>26</v>
      </c>
      <c r="D90" s="29"/>
      <c r="E90" s="29"/>
      <c r="F90" s="22" t="str">
        <f>IF(E16="","",E16)</f>
        <v/>
      </c>
      <c r="G90" s="29"/>
      <c r="H90" s="29"/>
      <c r="I90" s="24" t="s">
        <v>30</v>
      </c>
      <c r="J90" s="25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9.25" customHeight="1">
      <c r="A92" s="29"/>
      <c r="B92" s="30"/>
      <c r="C92" s="110" t="s">
        <v>94</v>
      </c>
      <c r="D92" s="93"/>
      <c r="E92" s="93"/>
      <c r="F92" s="93"/>
      <c r="G92" s="93"/>
      <c r="H92" s="93"/>
      <c r="I92" s="93"/>
      <c r="J92" s="111" t="s">
        <v>95</v>
      </c>
      <c r="K92" s="93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12" t="s">
        <v>96</v>
      </c>
      <c r="D94" s="29"/>
      <c r="E94" s="29"/>
      <c r="F94" s="29"/>
      <c r="G94" s="29"/>
      <c r="H94" s="29"/>
      <c r="I94" s="29"/>
      <c r="J94" s="68">
        <f>J129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97</v>
      </c>
    </row>
    <row r="95" spans="2:12" s="9" customFormat="1" ht="24.95" customHeight="1">
      <c r="B95" s="113"/>
      <c r="D95" s="114" t="s">
        <v>98</v>
      </c>
      <c r="E95" s="115"/>
      <c r="F95" s="115"/>
      <c r="G95" s="115"/>
      <c r="H95" s="115"/>
      <c r="I95" s="115"/>
      <c r="J95" s="116">
        <f>J130</f>
        <v>0</v>
      </c>
      <c r="L95" s="113"/>
    </row>
    <row r="96" spans="2:12" s="10" customFormat="1" ht="19.9" customHeight="1">
      <c r="B96" s="117"/>
      <c r="D96" s="118" t="s">
        <v>99</v>
      </c>
      <c r="E96" s="119"/>
      <c r="F96" s="119"/>
      <c r="G96" s="119"/>
      <c r="H96" s="119"/>
      <c r="I96" s="119"/>
      <c r="J96" s="120">
        <f>J131</f>
        <v>0</v>
      </c>
      <c r="L96" s="117"/>
    </row>
    <row r="97" spans="2:12" s="10" customFormat="1" ht="19.9" customHeight="1">
      <c r="B97" s="117"/>
      <c r="D97" s="118" t="s">
        <v>100</v>
      </c>
      <c r="E97" s="119"/>
      <c r="F97" s="119"/>
      <c r="G97" s="119"/>
      <c r="H97" s="119"/>
      <c r="I97" s="119"/>
      <c r="J97" s="120">
        <f>J135</f>
        <v>0</v>
      </c>
      <c r="L97" s="117"/>
    </row>
    <row r="98" spans="2:12" s="10" customFormat="1" ht="19.9" customHeight="1">
      <c r="B98" s="117"/>
      <c r="D98" s="118" t="s">
        <v>101</v>
      </c>
      <c r="E98" s="119"/>
      <c r="F98" s="119"/>
      <c r="G98" s="119"/>
      <c r="H98" s="119"/>
      <c r="I98" s="119"/>
      <c r="J98" s="120">
        <f>J137</f>
        <v>0</v>
      </c>
      <c r="L98" s="117"/>
    </row>
    <row r="99" spans="2:12" s="10" customFormat="1" ht="19.9" customHeight="1">
      <c r="B99" s="117"/>
      <c r="D99" s="118" t="s">
        <v>102</v>
      </c>
      <c r="E99" s="119"/>
      <c r="F99" s="119"/>
      <c r="G99" s="119"/>
      <c r="H99" s="119"/>
      <c r="I99" s="119"/>
      <c r="J99" s="120">
        <f>J140</f>
        <v>0</v>
      </c>
      <c r="L99" s="117"/>
    </row>
    <row r="100" spans="2:12" s="10" customFormat="1" ht="19.9" customHeight="1">
      <c r="B100" s="117"/>
      <c r="D100" s="118" t="s">
        <v>103</v>
      </c>
      <c r="E100" s="119"/>
      <c r="F100" s="119"/>
      <c r="G100" s="119"/>
      <c r="H100" s="119"/>
      <c r="I100" s="119"/>
      <c r="J100" s="120">
        <f>J148</f>
        <v>0</v>
      </c>
      <c r="L100" s="117"/>
    </row>
    <row r="101" spans="2:12" s="10" customFormat="1" ht="19.9" customHeight="1">
      <c r="B101" s="117"/>
      <c r="D101" s="118" t="s">
        <v>104</v>
      </c>
      <c r="E101" s="119"/>
      <c r="F101" s="119"/>
      <c r="G101" s="119"/>
      <c r="H101" s="119"/>
      <c r="I101" s="119"/>
      <c r="J101" s="120">
        <f>J168</f>
        <v>0</v>
      </c>
      <c r="L101" s="117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30"/>
      <c r="C103" s="29"/>
      <c r="D103" s="174"/>
      <c r="E103" s="174"/>
      <c r="F103" s="174"/>
      <c r="G103" s="174"/>
      <c r="H103" s="174"/>
      <c r="I103" s="174"/>
      <c r="J103" s="174"/>
      <c r="K103" s="174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29.25" customHeight="1">
      <c r="A104" s="29"/>
      <c r="B104" s="30"/>
      <c r="C104" s="112" t="s">
        <v>105</v>
      </c>
      <c r="D104" s="174"/>
      <c r="E104" s="174"/>
      <c r="F104" s="174"/>
      <c r="G104" s="174"/>
      <c r="H104" s="174"/>
      <c r="I104" s="174"/>
      <c r="J104" s="179">
        <f>ROUND(J105+J106+J107+J108+J109+J110,2)</f>
        <v>0</v>
      </c>
      <c r="K104" s="174"/>
      <c r="L104" s="39"/>
      <c r="N104" s="121" t="s">
        <v>38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2"/>
      <c r="C105" s="123"/>
      <c r="D105" s="207" t="s">
        <v>106</v>
      </c>
      <c r="E105" s="207"/>
      <c r="F105" s="207"/>
      <c r="G105" s="180"/>
      <c r="H105" s="180"/>
      <c r="I105" s="180"/>
      <c r="J105" s="181">
        <v>0</v>
      </c>
      <c r="K105" s="180"/>
      <c r="L105" s="124"/>
      <c r="M105" s="125"/>
      <c r="N105" s="126" t="s">
        <v>39</v>
      </c>
      <c r="O105" s="125"/>
      <c r="P105" s="125"/>
      <c r="Q105" s="125"/>
      <c r="R105" s="125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7" t="s">
        <v>107</v>
      </c>
      <c r="AZ105" s="125"/>
      <c r="BA105" s="125"/>
      <c r="BB105" s="125"/>
      <c r="BC105" s="125"/>
      <c r="BD105" s="125"/>
      <c r="BE105" s="128">
        <f aca="true" t="shared" si="0" ref="BE105:BE110">IF(N105="základní",J105,0)</f>
        <v>0</v>
      </c>
      <c r="BF105" s="128">
        <f aca="true" t="shared" si="1" ref="BF105:BF110">IF(N105="snížená",J105,0)</f>
        <v>0</v>
      </c>
      <c r="BG105" s="128">
        <f aca="true" t="shared" si="2" ref="BG105:BG110">IF(N105="zákl. přenesená",J105,0)</f>
        <v>0</v>
      </c>
      <c r="BH105" s="128">
        <f aca="true" t="shared" si="3" ref="BH105:BH110">IF(N105="sníž. přenesená",J105,0)</f>
        <v>0</v>
      </c>
      <c r="BI105" s="128">
        <f aca="true" t="shared" si="4" ref="BI105:BI110">IF(N105="nulová",J105,0)</f>
        <v>0</v>
      </c>
      <c r="BJ105" s="127" t="s">
        <v>79</v>
      </c>
      <c r="BK105" s="125"/>
      <c r="BL105" s="125"/>
      <c r="BM105" s="125"/>
    </row>
    <row r="106" spans="1:65" s="2" customFormat="1" ht="18" customHeight="1">
      <c r="A106" s="29"/>
      <c r="B106" s="122"/>
      <c r="C106" s="123"/>
      <c r="D106" s="207" t="s">
        <v>108</v>
      </c>
      <c r="E106" s="207"/>
      <c r="F106" s="207"/>
      <c r="G106" s="180"/>
      <c r="H106" s="180"/>
      <c r="I106" s="180"/>
      <c r="J106" s="181">
        <v>0</v>
      </c>
      <c r="K106" s="180"/>
      <c r="L106" s="124"/>
      <c r="M106" s="125"/>
      <c r="N106" s="126" t="s">
        <v>39</v>
      </c>
      <c r="O106" s="125"/>
      <c r="P106" s="125"/>
      <c r="Q106" s="125"/>
      <c r="R106" s="125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7" t="s">
        <v>107</v>
      </c>
      <c r="AZ106" s="125"/>
      <c r="BA106" s="125"/>
      <c r="BB106" s="125"/>
      <c r="BC106" s="125"/>
      <c r="BD106" s="125"/>
      <c r="BE106" s="128">
        <f t="shared" si="0"/>
        <v>0</v>
      </c>
      <c r="BF106" s="128">
        <f t="shared" si="1"/>
        <v>0</v>
      </c>
      <c r="BG106" s="128">
        <f t="shared" si="2"/>
        <v>0</v>
      </c>
      <c r="BH106" s="128">
        <f t="shared" si="3"/>
        <v>0</v>
      </c>
      <c r="BI106" s="128">
        <f t="shared" si="4"/>
        <v>0</v>
      </c>
      <c r="BJ106" s="127" t="s">
        <v>79</v>
      </c>
      <c r="BK106" s="125"/>
      <c r="BL106" s="125"/>
      <c r="BM106" s="125"/>
    </row>
    <row r="107" spans="1:65" s="2" customFormat="1" ht="18" customHeight="1">
      <c r="A107" s="29"/>
      <c r="B107" s="122"/>
      <c r="C107" s="123"/>
      <c r="D107" s="207" t="s">
        <v>109</v>
      </c>
      <c r="E107" s="207"/>
      <c r="F107" s="207"/>
      <c r="G107" s="180"/>
      <c r="H107" s="180"/>
      <c r="I107" s="180"/>
      <c r="J107" s="181">
        <v>0</v>
      </c>
      <c r="K107" s="180"/>
      <c r="L107" s="124"/>
      <c r="M107" s="125"/>
      <c r="N107" s="126" t="s">
        <v>39</v>
      </c>
      <c r="O107" s="125"/>
      <c r="P107" s="125"/>
      <c r="Q107" s="125"/>
      <c r="R107" s="125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7" t="s">
        <v>107</v>
      </c>
      <c r="AZ107" s="125"/>
      <c r="BA107" s="125"/>
      <c r="BB107" s="125"/>
      <c r="BC107" s="125"/>
      <c r="BD107" s="125"/>
      <c r="BE107" s="128">
        <f t="shared" si="0"/>
        <v>0</v>
      </c>
      <c r="BF107" s="128">
        <f t="shared" si="1"/>
        <v>0</v>
      </c>
      <c r="BG107" s="128">
        <f t="shared" si="2"/>
        <v>0</v>
      </c>
      <c r="BH107" s="128">
        <f t="shared" si="3"/>
        <v>0</v>
      </c>
      <c r="BI107" s="128">
        <f t="shared" si="4"/>
        <v>0</v>
      </c>
      <c r="BJ107" s="127" t="s">
        <v>79</v>
      </c>
      <c r="BK107" s="125"/>
      <c r="BL107" s="125"/>
      <c r="BM107" s="125"/>
    </row>
    <row r="108" spans="1:65" s="2" customFormat="1" ht="18" customHeight="1">
      <c r="A108" s="29"/>
      <c r="B108" s="122"/>
      <c r="C108" s="123"/>
      <c r="D108" s="207" t="s">
        <v>110</v>
      </c>
      <c r="E108" s="207"/>
      <c r="F108" s="207"/>
      <c r="G108" s="180"/>
      <c r="H108" s="180"/>
      <c r="I108" s="180"/>
      <c r="J108" s="181">
        <v>0</v>
      </c>
      <c r="K108" s="180"/>
      <c r="L108" s="124"/>
      <c r="M108" s="125"/>
      <c r="N108" s="126" t="s">
        <v>39</v>
      </c>
      <c r="O108" s="125"/>
      <c r="P108" s="125"/>
      <c r="Q108" s="125"/>
      <c r="R108" s="125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7" t="s">
        <v>107</v>
      </c>
      <c r="AZ108" s="125"/>
      <c r="BA108" s="125"/>
      <c r="BB108" s="125"/>
      <c r="BC108" s="125"/>
      <c r="BD108" s="125"/>
      <c r="BE108" s="128">
        <f t="shared" si="0"/>
        <v>0</v>
      </c>
      <c r="BF108" s="128">
        <f t="shared" si="1"/>
        <v>0</v>
      </c>
      <c r="BG108" s="128">
        <f t="shared" si="2"/>
        <v>0</v>
      </c>
      <c r="BH108" s="128">
        <f t="shared" si="3"/>
        <v>0</v>
      </c>
      <c r="BI108" s="128">
        <f t="shared" si="4"/>
        <v>0</v>
      </c>
      <c r="BJ108" s="127" t="s">
        <v>79</v>
      </c>
      <c r="BK108" s="125"/>
      <c r="BL108" s="125"/>
      <c r="BM108" s="125"/>
    </row>
    <row r="109" spans="1:65" s="2" customFormat="1" ht="18" customHeight="1">
      <c r="A109" s="29"/>
      <c r="B109" s="122"/>
      <c r="C109" s="123"/>
      <c r="D109" s="207" t="s">
        <v>111</v>
      </c>
      <c r="E109" s="207"/>
      <c r="F109" s="207"/>
      <c r="G109" s="180"/>
      <c r="H109" s="180"/>
      <c r="I109" s="180"/>
      <c r="J109" s="181">
        <v>0</v>
      </c>
      <c r="K109" s="180"/>
      <c r="L109" s="124"/>
      <c r="M109" s="125"/>
      <c r="N109" s="126" t="s">
        <v>39</v>
      </c>
      <c r="O109" s="125"/>
      <c r="P109" s="125"/>
      <c r="Q109" s="125"/>
      <c r="R109" s="125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7" t="s">
        <v>107</v>
      </c>
      <c r="AZ109" s="125"/>
      <c r="BA109" s="125"/>
      <c r="BB109" s="125"/>
      <c r="BC109" s="125"/>
      <c r="BD109" s="125"/>
      <c r="BE109" s="128">
        <f t="shared" si="0"/>
        <v>0</v>
      </c>
      <c r="BF109" s="128">
        <f t="shared" si="1"/>
        <v>0</v>
      </c>
      <c r="BG109" s="128">
        <f t="shared" si="2"/>
        <v>0</v>
      </c>
      <c r="BH109" s="128">
        <f t="shared" si="3"/>
        <v>0</v>
      </c>
      <c r="BI109" s="128">
        <f t="shared" si="4"/>
        <v>0</v>
      </c>
      <c r="BJ109" s="127" t="s">
        <v>79</v>
      </c>
      <c r="BK109" s="125"/>
      <c r="BL109" s="125"/>
      <c r="BM109" s="125"/>
    </row>
    <row r="110" spans="1:65" s="2" customFormat="1" ht="18" customHeight="1">
      <c r="A110" s="29"/>
      <c r="B110" s="122"/>
      <c r="C110" s="123"/>
      <c r="D110" s="182" t="s">
        <v>112</v>
      </c>
      <c r="E110" s="180"/>
      <c r="F110" s="180"/>
      <c r="G110" s="180"/>
      <c r="H110" s="180"/>
      <c r="I110" s="180"/>
      <c r="J110" s="181">
        <f>ROUND(J28*T110,2)</f>
        <v>0</v>
      </c>
      <c r="K110" s="180"/>
      <c r="L110" s="124"/>
      <c r="M110" s="125"/>
      <c r="N110" s="126" t="s">
        <v>39</v>
      </c>
      <c r="O110" s="125"/>
      <c r="P110" s="125"/>
      <c r="Q110" s="125"/>
      <c r="R110" s="125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7" t="s">
        <v>113</v>
      </c>
      <c r="AZ110" s="125"/>
      <c r="BA110" s="125"/>
      <c r="BB110" s="125"/>
      <c r="BC110" s="125"/>
      <c r="BD110" s="125"/>
      <c r="BE110" s="128">
        <f t="shared" si="0"/>
        <v>0</v>
      </c>
      <c r="BF110" s="128">
        <f t="shared" si="1"/>
        <v>0</v>
      </c>
      <c r="BG110" s="128">
        <f t="shared" si="2"/>
        <v>0</v>
      </c>
      <c r="BH110" s="128">
        <f t="shared" si="3"/>
        <v>0</v>
      </c>
      <c r="BI110" s="128">
        <f t="shared" si="4"/>
        <v>0</v>
      </c>
      <c r="BJ110" s="127" t="s">
        <v>79</v>
      </c>
      <c r="BK110" s="125"/>
      <c r="BL110" s="125"/>
      <c r="BM110" s="125"/>
    </row>
    <row r="111" spans="1:31" s="2" customFormat="1" ht="1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9.25" customHeight="1">
      <c r="A112" s="29"/>
      <c r="B112" s="30"/>
      <c r="C112" s="92" t="s">
        <v>89</v>
      </c>
      <c r="D112" s="93"/>
      <c r="E112" s="93"/>
      <c r="F112" s="93"/>
      <c r="G112" s="93"/>
      <c r="H112" s="93"/>
      <c r="I112" s="93"/>
      <c r="J112" s="94">
        <f>ROUND(J94+J104,2)</f>
        <v>0</v>
      </c>
      <c r="K112" s="93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114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16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24.75" customHeight="1">
      <c r="A121" s="29"/>
      <c r="B121" s="30"/>
      <c r="C121" s="29"/>
      <c r="D121" s="29"/>
      <c r="E121" s="221" t="str">
        <f>E7</f>
        <v>OU areál Fr. Šrámka- přístavba obj. F, SO 03- Přeložka HV přípojky</v>
      </c>
      <c r="F121" s="230"/>
      <c r="G121" s="230"/>
      <c r="H121" s="230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19</v>
      </c>
      <c r="D123" s="29"/>
      <c r="E123" s="29"/>
      <c r="F123" s="22" t="str">
        <f>F10</f>
        <v>Ostrava</v>
      </c>
      <c r="G123" s="29"/>
      <c r="H123" s="29"/>
      <c r="I123" s="24" t="s">
        <v>21</v>
      </c>
      <c r="J123" s="52" t="str">
        <f>IF(J10="","",J10)</f>
        <v>18. 12. 2020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4" t="s">
        <v>262</v>
      </c>
      <c r="D125" s="176"/>
      <c r="E125" s="29"/>
      <c r="F125" s="22" t="str">
        <f>E13</f>
        <v>OSTRAVSKÁ UNIVERZITA, Dvořákova 7, 701 03 Ostrava</v>
      </c>
      <c r="G125" s="29"/>
      <c r="H125" s="29"/>
      <c r="I125" s="24" t="s">
        <v>27</v>
      </c>
      <c r="J125" s="25" t="str">
        <f>E19</f>
        <v>Radim Šelong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26</v>
      </c>
      <c r="D126" s="29"/>
      <c r="E126" s="29"/>
      <c r="F126" s="22" t="str">
        <f>IF(E16="","",E16)</f>
        <v/>
      </c>
      <c r="G126" s="29"/>
      <c r="H126" s="29"/>
      <c r="I126" s="24" t="s">
        <v>30</v>
      </c>
      <c r="J126" s="25" t="str">
        <f>E22</f>
        <v xml:space="preserve"> 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29"/>
      <c r="B128" s="130"/>
      <c r="C128" s="131" t="s">
        <v>115</v>
      </c>
      <c r="D128" s="132" t="s">
        <v>59</v>
      </c>
      <c r="E128" s="132" t="s">
        <v>55</v>
      </c>
      <c r="F128" s="132" t="s">
        <v>56</v>
      </c>
      <c r="G128" s="132" t="s">
        <v>116</v>
      </c>
      <c r="H128" s="132" t="s">
        <v>117</v>
      </c>
      <c r="I128" s="132" t="s">
        <v>118</v>
      </c>
      <c r="J128" s="132" t="s">
        <v>95</v>
      </c>
      <c r="K128" s="133" t="s">
        <v>119</v>
      </c>
      <c r="L128" s="134"/>
      <c r="M128" s="59" t="s">
        <v>1</v>
      </c>
      <c r="N128" s="60" t="s">
        <v>38</v>
      </c>
      <c r="O128" s="60" t="s">
        <v>120</v>
      </c>
      <c r="P128" s="60" t="s">
        <v>121</v>
      </c>
      <c r="Q128" s="60" t="s">
        <v>122</v>
      </c>
      <c r="R128" s="60" t="s">
        <v>123</v>
      </c>
      <c r="S128" s="60" t="s">
        <v>124</v>
      </c>
      <c r="T128" s="61" t="s">
        <v>125</v>
      </c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</row>
    <row r="129" spans="1:63" s="2" customFormat="1" ht="22.9" customHeight="1">
      <c r="A129" s="29"/>
      <c r="B129" s="30"/>
      <c r="C129" s="66" t="s">
        <v>126</v>
      </c>
      <c r="D129" s="29"/>
      <c r="E129" s="29"/>
      <c r="F129" s="29"/>
      <c r="G129" s="29"/>
      <c r="H129" s="29"/>
      <c r="I129" s="29"/>
      <c r="J129" s="135">
        <f>BK129</f>
        <v>0</v>
      </c>
      <c r="K129" s="29"/>
      <c r="L129" s="30"/>
      <c r="M129" s="62"/>
      <c r="N129" s="53"/>
      <c r="O129" s="63"/>
      <c r="P129" s="136">
        <f>P130</f>
        <v>0</v>
      </c>
      <c r="Q129" s="63"/>
      <c r="R129" s="136">
        <f>R130</f>
        <v>0.927396</v>
      </c>
      <c r="S129" s="63"/>
      <c r="T129" s="137">
        <f>T130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73</v>
      </c>
      <c r="AU129" s="14" t="s">
        <v>97</v>
      </c>
      <c r="BK129" s="138">
        <f>BK130</f>
        <v>0</v>
      </c>
    </row>
    <row r="130" spans="2:63" s="12" customFormat="1" ht="25.9" customHeight="1">
      <c r="B130" s="139"/>
      <c r="D130" s="140" t="s">
        <v>73</v>
      </c>
      <c r="E130" s="141" t="s">
        <v>127</v>
      </c>
      <c r="F130" s="141" t="s">
        <v>128</v>
      </c>
      <c r="I130" s="142"/>
      <c r="J130" s="143">
        <f>BK130</f>
        <v>0</v>
      </c>
      <c r="L130" s="139"/>
      <c r="M130" s="144"/>
      <c r="N130" s="145"/>
      <c r="O130" s="145"/>
      <c r="P130" s="146">
        <f>P131+P135+P137+P140+P148+P168</f>
        <v>0</v>
      </c>
      <c r="Q130" s="145"/>
      <c r="R130" s="146">
        <f>R131+R135+R137+R140+R148+R168</f>
        <v>0.927396</v>
      </c>
      <c r="S130" s="145"/>
      <c r="T130" s="147">
        <f>T131+T135+T137+T140+T148+T168</f>
        <v>0</v>
      </c>
      <c r="AR130" s="140" t="s">
        <v>79</v>
      </c>
      <c r="AT130" s="148" t="s">
        <v>73</v>
      </c>
      <c r="AU130" s="148" t="s">
        <v>74</v>
      </c>
      <c r="AY130" s="140" t="s">
        <v>129</v>
      </c>
      <c r="BK130" s="149">
        <f>BK131+BK135+BK137+BK140+BK148+BK168</f>
        <v>0</v>
      </c>
    </row>
    <row r="131" spans="2:63" s="12" customFormat="1" ht="22.9" customHeight="1">
      <c r="B131" s="139"/>
      <c r="D131" s="140" t="s">
        <v>73</v>
      </c>
      <c r="E131" s="150" t="s">
        <v>130</v>
      </c>
      <c r="F131" s="150" t="s">
        <v>131</v>
      </c>
      <c r="I131" s="142"/>
      <c r="J131" s="151">
        <f>BK131</f>
        <v>0</v>
      </c>
      <c r="L131" s="139"/>
      <c r="M131" s="144"/>
      <c r="N131" s="145"/>
      <c r="O131" s="145"/>
      <c r="P131" s="146">
        <f>SUM(P132:P134)</f>
        <v>0</v>
      </c>
      <c r="Q131" s="145"/>
      <c r="R131" s="146">
        <f>SUM(R132:R134)</f>
        <v>0.0282</v>
      </c>
      <c r="S131" s="145"/>
      <c r="T131" s="147">
        <f>SUM(T132:T134)</f>
        <v>0</v>
      </c>
      <c r="AR131" s="140" t="s">
        <v>90</v>
      </c>
      <c r="AT131" s="148" t="s">
        <v>73</v>
      </c>
      <c r="AU131" s="148" t="s">
        <v>79</v>
      </c>
      <c r="AY131" s="140" t="s">
        <v>129</v>
      </c>
      <c r="BK131" s="149">
        <f>SUM(BK132:BK134)</f>
        <v>0</v>
      </c>
    </row>
    <row r="132" spans="1:65" s="2" customFormat="1" ht="24.2" customHeight="1">
      <c r="A132" s="29"/>
      <c r="B132" s="122"/>
      <c r="C132" s="152" t="s">
        <v>79</v>
      </c>
      <c r="D132" s="152" t="s">
        <v>132</v>
      </c>
      <c r="E132" s="153" t="s">
        <v>133</v>
      </c>
      <c r="F132" s="154" t="s">
        <v>134</v>
      </c>
      <c r="G132" s="155" t="s">
        <v>135</v>
      </c>
      <c r="H132" s="233">
        <v>60</v>
      </c>
      <c r="I132" s="177"/>
      <c r="J132" s="157">
        <f>ROUND(I132*H132,2)</f>
        <v>0</v>
      </c>
      <c r="K132" s="154" t="s">
        <v>1</v>
      </c>
      <c r="L132" s="30"/>
      <c r="M132" s="158" t="s">
        <v>1</v>
      </c>
      <c r="N132" s="159" t="s">
        <v>39</v>
      </c>
      <c r="O132" s="55"/>
      <c r="P132" s="160">
        <f>O132*H132</f>
        <v>0</v>
      </c>
      <c r="Q132" s="160">
        <v>0.00047</v>
      </c>
      <c r="R132" s="160">
        <f>Q132*H132</f>
        <v>0.0282</v>
      </c>
      <c r="S132" s="160">
        <v>0</v>
      </c>
      <c r="T132" s="161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2" t="s">
        <v>136</v>
      </c>
      <c r="AT132" s="162" t="s">
        <v>132</v>
      </c>
      <c r="AU132" s="162" t="s">
        <v>90</v>
      </c>
      <c r="AY132" s="14" t="s">
        <v>129</v>
      </c>
      <c r="BE132" s="88">
        <f>IF(N132="základní",J132,0)</f>
        <v>0</v>
      </c>
      <c r="BF132" s="88">
        <f>IF(N132="snížená",J132,0)</f>
        <v>0</v>
      </c>
      <c r="BG132" s="88">
        <f>IF(N132="zákl. přenesená",J132,0)</f>
        <v>0</v>
      </c>
      <c r="BH132" s="88">
        <f>IF(N132="sníž. přenesená",J132,0)</f>
        <v>0</v>
      </c>
      <c r="BI132" s="88">
        <f>IF(N132="nulová",J132,0)</f>
        <v>0</v>
      </c>
      <c r="BJ132" s="14" t="s">
        <v>79</v>
      </c>
      <c r="BK132" s="88">
        <f>ROUND(I132*H132,2)</f>
        <v>0</v>
      </c>
      <c r="BL132" s="14" t="s">
        <v>136</v>
      </c>
      <c r="BM132" s="162" t="s">
        <v>90</v>
      </c>
    </row>
    <row r="133" spans="1:65" s="2" customFormat="1" ht="14.45" customHeight="1">
      <c r="A133" s="29"/>
      <c r="B133" s="122"/>
      <c r="C133" s="152" t="s">
        <v>90</v>
      </c>
      <c r="D133" s="152" t="s">
        <v>132</v>
      </c>
      <c r="E133" s="153" t="s">
        <v>137</v>
      </c>
      <c r="F133" s="154" t="s">
        <v>138</v>
      </c>
      <c r="G133" s="155" t="s">
        <v>139</v>
      </c>
      <c r="H133" s="156">
        <v>30</v>
      </c>
      <c r="I133" s="177"/>
      <c r="J133" s="157">
        <f>ROUND(I133*H133,2)</f>
        <v>0</v>
      </c>
      <c r="K133" s="154" t="s">
        <v>1</v>
      </c>
      <c r="L133" s="30"/>
      <c r="M133" s="158" t="s">
        <v>1</v>
      </c>
      <c r="N133" s="159" t="s">
        <v>39</v>
      </c>
      <c r="O133" s="55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2" t="s">
        <v>136</v>
      </c>
      <c r="AT133" s="162" t="s">
        <v>132</v>
      </c>
      <c r="AU133" s="162" t="s">
        <v>90</v>
      </c>
      <c r="AY133" s="14" t="s">
        <v>129</v>
      </c>
      <c r="BE133" s="88">
        <f>IF(N133="základní",J133,0)</f>
        <v>0</v>
      </c>
      <c r="BF133" s="88">
        <f>IF(N133="snížená",J133,0)</f>
        <v>0</v>
      </c>
      <c r="BG133" s="88">
        <f>IF(N133="zákl. přenesená",J133,0)</f>
        <v>0</v>
      </c>
      <c r="BH133" s="88">
        <f>IF(N133="sníž. přenesená",J133,0)</f>
        <v>0</v>
      </c>
      <c r="BI133" s="88">
        <f>IF(N133="nulová",J133,0)</f>
        <v>0</v>
      </c>
      <c r="BJ133" s="14" t="s">
        <v>79</v>
      </c>
      <c r="BK133" s="88">
        <f>ROUND(I133*H133,2)</f>
        <v>0</v>
      </c>
      <c r="BL133" s="14" t="s">
        <v>136</v>
      </c>
      <c r="BM133" s="162" t="s">
        <v>140</v>
      </c>
    </row>
    <row r="134" spans="1:65" s="2" customFormat="1" ht="24.2" customHeight="1">
      <c r="A134" s="29"/>
      <c r="B134" s="122"/>
      <c r="C134" s="152" t="s">
        <v>141</v>
      </c>
      <c r="D134" s="152" t="s">
        <v>132</v>
      </c>
      <c r="E134" s="153" t="s">
        <v>142</v>
      </c>
      <c r="F134" s="154" t="s">
        <v>143</v>
      </c>
      <c r="G134" s="155" t="s">
        <v>139</v>
      </c>
      <c r="H134" s="156">
        <v>30</v>
      </c>
      <c r="I134" s="177"/>
      <c r="J134" s="157">
        <f>ROUND(I134*H134,2)</f>
        <v>0</v>
      </c>
      <c r="K134" s="154" t="s">
        <v>1</v>
      </c>
      <c r="L134" s="30"/>
      <c r="M134" s="158" t="s">
        <v>1</v>
      </c>
      <c r="N134" s="159" t="s">
        <v>39</v>
      </c>
      <c r="O134" s="55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2" t="s">
        <v>136</v>
      </c>
      <c r="AT134" s="162" t="s">
        <v>132</v>
      </c>
      <c r="AU134" s="162" t="s">
        <v>90</v>
      </c>
      <c r="AY134" s="14" t="s">
        <v>129</v>
      </c>
      <c r="BE134" s="88">
        <f>IF(N134="základní",J134,0)</f>
        <v>0</v>
      </c>
      <c r="BF134" s="88">
        <f>IF(N134="snížená",J134,0)</f>
        <v>0</v>
      </c>
      <c r="BG134" s="88">
        <f>IF(N134="zákl. přenesená",J134,0)</f>
        <v>0</v>
      </c>
      <c r="BH134" s="88">
        <f>IF(N134="sníž. přenesená",J134,0)</f>
        <v>0</v>
      </c>
      <c r="BI134" s="88">
        <f>IF(N134="nulová",J134,0)</f>
        <v>0</v>
      </c>
      <c r="BJ134" s="14" t="s">
        <v>79</v>
      </c>
      <c r="BK134" s="88">
        <f>ROUND(I134*H134,2)</f>
        <v>0</v>
      </c>
      <c r="BL134" s="14" t="s">
        <v>136</v>
      </c>
      <c r="BM134" s="162" t="s">
        <v>144</v>
      </c>
    </row>
    <row r="135" spans="2:63" s="12" customFormat="1" ht="22.9" customHeight="1">
      <c r="B135" s="139"/>
      <c r="D135" s="140" t="s">
        <v>73</v>
      </c>
      <c r="E135" s="150" t="s">
        <v>145</v>
      </c>
      <c r="F135" s="150" t="s">
        <v>146</v>
      </c>
      <c r="I135" s="178"/>
      <c r="J135" s="151">
        <f>BK135</f>
        <v>0</v>
      </c>
      <c r="L135" s="139"/>
      <c r="M135" s="144"/>
      <c r="N135" s="145"/>
      <c r="O135" s="145"/>
      <c r="P135" s="146">
        <f>P136</f>
        <v>0</v>
      </c>
      <c r="Q135" s="145"/>
      <c r="R135" s="146">
        <f>R136</f>
        <v>0.0037</v>
      </c>
      <c r="S135" s="145"/>
      <c r="T135" s="147">
        <f>T136</f>
        <v>0</v>
      </c>
      <c r="AR135" s="140" t="s">
        <v>79</v>
      </c>
      <c r="AT135" s="148" t="s">
        <v>73</v>
      </c>
      <c r="AU135" s="148" t="s">
        <v>79</v>
      </c>
      <c r="AY135" s="140" t="s">
        <v>129</v>
      </c>
      <c r="BK135" s="149">
        <f>BK136</f>
        <v>0</v>
      </c>
    </row>
    <row r="136" spans="1:65" s="2" customFormat="1" ht="14.45" customHeight="1">
      <c r="A136" s="29"/>
      <c r="B136" s="122"/>
      <c r="C136" s="152" t="s">
        <v>79</v>
      </c>
      <c r="D136" s="152" t="s">
        <v>132</v>
      </c>
      <c r="E136" s="153" t="s">
        <v>147</v>
      </c>
      <c r="F136" s="154" t="s">
        <v>148</v>
      </c>
      <c r="G136" s="155" t="s">
        <v>149</v>
      </c>
      <c r="H136" s="156">
        <v>2</v>
      </c>
      <c r="I136" s="177"/>
      <c r="J136" s="157">
        <f>ROUND(I136*H136,2)</f>
        <v>0</v>
      </c>
      <c r="K136" s="154" t="s">
        <v>1</v>
      </c>
      <c r="L136" s="30"/>
      <c r="M136" s="158" t="s">
        <v>1</v>
      </c>
      <c r="N136" s="159" t="s">
        <v>39</v>
      </c>
      <c r="O136" s="55"/>
      <c r="P136" s="160">
        <f>O136*H136</f>
        <v>0</v>
      </c>
      <c r="Q136" s="160">
        <v>0.00185</v>
      </c>
      <c r="R136" s="160">
        <f>Q136*H136</f>
        <v>0.0037</v>
      </c>
      <c r="S136" s="160">
        <v>0</v>
      </c>
      <c r="T136" s="161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2" t="s">
        <v>140</v>
      </c>
      <c r="AT136" s="162" t="s">
        <v>132</v>
      </c>
      <c r="AU136" s="162" t="s">
        <v>90</v>
      </c>
      <c r="AY136" s="14" t="s">
        <v>129</v>
      </c>
      <c r="BE136" s="88">
        <f>IF(N136="základní",J136,0)</f>
        <v>0</v>
      </c>
      <c r="BF136" s="88">
        <f>IF(N136="snížená",J136,0)</f>
        <v>0</v>
      </c>
      <c r="BG136" s="88">
        <f>IF(N136="zákl. přenesená",J136,0)</f>
        <v>0</v>
      </c>
      <c r="BH136" s="88">
        <f>IF(N136="sníž. přenesená",J136,0)</f>
        <v>0</v>
      </c>
      <c r="BI136" s="88">
        <f>IF(N136="nulová",J136,0)</f>
        <v>0</v>
      </c>
      <c r="BJ136" s="14" t="s">
        <v>79</v>
      </c>
      <c r="BK136" s="88">
        <f>ROUND(I136*H136,2)</f>
        <v>0</v>
      </c>
      <c r="BL136" s="14" t="s">
        <v>140</v>
      </c>
      <c r="BM136" s="162" t="s">
        <v>150</v>
      </c>
    </row>
    <row r="137" spans="2:63" s="12" customFormat="1" ht="22.9" customHeight="1">
      <c r="B137" s="139"/>
      <c r="D137" s="140" t="s">
        <v>73</v>
      </c>
      <c r="E137" s="150" t="s">
        <v>151</v>
      </c>
      <c r="F137" s="150" t="s">
        <v>152</v>
      </c>
      <c r="I137" s="178"/>
      <c r="J137" s="151">
        <f>BK137</f>
        <v>0</v>
      </c>
      <c r="L137" s="139"/>
      <c r="M137" s="144"/>
      <c r="N137" s="145"/>
      <c r="O137" s="145"/>
      <c r="P137" s="146">
        <f>SUM(P138:P139)</f>
        <v>0</v>
      </c>
      <c r="Q137" s="145"/>
      <c r="R137" s="146">
        <f>SUM(R138:R139)</f>
        <v>0.007699999999999999</v>
      </c>
      <c r="S137" s="145"/>
      <c r="T137" s="147">
        <f>SUM(T138:T139)</f>
        <v>0</v>
      </c>
      <c r="AR137" s="140" t="s">
        <v>79</v>
      </c>
      <c r="AT137" s="148" t="s">
        <v>73</v>
      </c>
      <c r="AU137" s="148" t="s">
        <v>79</v>
      </c>
      <c r="AY137" s="140" t="s">
        <v>129</v>
      </c>
      <c r="BK137" s="149">
        <f>SUM(BK138:BK139)</f>
        <v>0</v>
      </c>
    </row>
    <row r="138" spans="1:65" s="2" customFormat="1" ht="24.2" customHeight="1">
      <c r="A138" s="29"/>
      <c r="B138" s="122"/>
      <c r="C138" s="152" t="s">
        <v>79</v>
      </c>
      <c r="D138" s="152" t="s">
        <v>132</v>
      </c>
      <c r="E138" s="153" t="s">
        <v>153</v>
      </c>
      <c r="F138" s="154" t="s">
        <v>154</v>
      </c>
      <c r="G138" s="155" t="s">
        <v>155</v>
      </c>
      <c r="H138" s="156">
        <v>110</v>
      </c>
      <c r="I138" s="177"/>
      <c r="J138" s="157">
        <f>ROUND(I138*H138,2)</f>
        <v>0</v>
      </c>
      <c r="K138" s="154" t="s">
        <v>1</v>
      </c>
      <c r="L138" s="30"/>
      <c r="M138" s="158" t="s">
        <v>1</v>
      </c>
      <c r="N138" s="159" t="s">
        <v>39</v>
      </c>
      <c r="O138" s="55"/>
      <c r="P138" s="160">
        <f>O138*H138</f>
        <v>0</v>
      </c>
      <c r="Q138" s="160">
        <v>7E-05</v>
      </c>
      <c r="R138" s="160">
        <f>Q138*H138</f>
        <v>0.007699999999999999</v>
      </c>
      <c r="S138" s="160">
        <v>0</v>
      </c>
      <c r="T138" s="161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2" t="s">
        <v>140</v>
      </c>
      <c r="AT138" s="162" t="s">
        <v>132</v>
      </c>
      <c r="AU138" s="162" t="s">
        <v>90</v>
      </c>
      <c r="AY138" s="14" t="s">
        <v>129</v>
      </c>
      <c r="BE138" s="88">
        <f>IF(N138="základní",J138,0)</f>
        <v>0</v>
      </c>
      <c r="BF138" s="88">
        <f>IF(N138="snížená",J138,0)</f>
        <v>0</v>
      </c>
      <c r="BG138" s="88">
        <f>IF(N138="zákl. přenesená",J138,0)</f>
        <v>0</v>
      </c>
      <c r="BH138" s="88">
        <f>IF(N138="sníž. přenesená",J138,0)</f>
        <v>0</v>
      </c>
      <c r="BI138" s="88">
        <f>IF(N138="nulová",J138,0)</f>
        <v>0</v>
      </c>
      <c r="BJ138" s="14" t="s">
        <v>79</v>
      </c>
      <c r="BK138" s="88">
        <f>ROUND(I138*H138,2)</f>
        <v>0</v>
      </c>
      <c r="BL138" s="14" t="s">
        <v>140</v>
      </c>
      <c r="BM138" s="162" t="s">
        <v>156</v>
      </c>
    </row>
    <row r="139" spans="1:65" s="2" customFormat="1" ht="14.45" customHeight="1">
      <c r="A139" s="29"/>
      <c r="B139" s="122"/>
      <c r="C139" s="152" t="s">
        <v>90</v>
      </c>
      <c r="D139" s="152" t="s">
        <v>132</v>
      </c>
      <c r="E139" s="153" t="s">
        <v>157</v>
      </c>
      <c r="F139" s="154" t="s">
        <v>158</v>
      </c>
      <c r="G139" s="155" t="s">
        <v>159</v>
      </c>
      <c r="H139" s="156">
        <v>110</v>
      </c>
      <c r="I139" s="177"/>
      <c r="J139" s="157">
        <f>ROUND(I139*H139,2)</f>
        <v>0</v>
      </c>
      <c r="K139" s="154" t="s">
        <v>1</v>
      </c>
      <c r="L139" s="30"/>
      <c r="M139" s="158" t="s">
        <v>1</v>
      </c>
      <c r="N139" s="159" t="s">
        <v>39</v>
      </c>
      <c r="O139" s="55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2" t="s">
        <v>140</v>
      </c>
      <c r="AT139" s="162" t="s">
        <v>132</v>
      </c>
      <c r="AU139" s="162" t="s">
        <v>90</v>
      </c>
      <c r="AY139" s="14" t="s">
        <v>129</v>
      </c>
      <c r="BE139" s="88">
        <f>IF(N139="základní",J139,0)</f>
        <v>0</v>
      </c>
      <c r="BF139" s="88">
        <f>IF(N139="snížená",J139,0)</f>
        <v>0</v>
      </c>
      <c r="BG139" s="88">
        <f>IF(N139="zákl. přenesená",J139,0)</f>
        <v>0</v>
      </c>
      <c r="BH139" s="88">
        <f>IF(N139="sníž. přenesená",J139,0)</f>
        <v>0</v>
      </c>
      <c r="BI139" s="88">
        <f>IF(N139="nulová",J139,0)</f>
        <v>0</v>
      </c>
      <c r="BJ139" s="14" t="s">
        <v>79</v>
      </c>
      <c r="BK139" s="88">
        <f>ROUND(I139*H139,2)</f>
        <v>0</v>
      </c>
      <c r="BL139" s="14" t="s">
        <v>140</v>
      </c>
      <c r="BM139" s="162" t="s">
        <v>160</v>
      </c>
    </row>
    <row r="140" spans="2:63" s="12" customFormat="1" ht="22.9" customHeight="1">
      <c r="B140" s="139"/>
      <c r="D140" s="140" t="s">
        <v>73</v>
      </c>
      <c r="E140" s="150" t="s">
        <v>161</v>
      </c>
      <c r="F140" s="150" t="s">
        <v>162</v>
      </c>
      <c r="I140" s="178"/>
      <c r="J140" s="151">
        <f>BK140</f>
        <v>0</v>
      </c>
      <c r="L140" s="139"/>
      <c r="M140" s="144"/>
      <c r="N140" s="145"/>
      <c r="O140" s="145"/>
      <c r="P140" s="146">
        <f>SUM(P141:P147)</f>
        <v>0</v>
      </c>
      <c r="Q140" s="145"/>
      <c r="R140" s="146">
        <f>SUM(R141:R147)</f>
        <v>0.009976</v>
      </c>
      <c r="S140" s="145"/>
      <c r="T140" s="147">
        <f>SUM(T141:T147)</f>
        <v>0</v>
      </c>
      <c r="AR140" s="140" t="s">
        <v>79</v>
      </c>
      <c r="AT140" s="148" t="s">
        <v>73</v>
      </c>
      <c r="AU140" s="148" t="s">
        <v>79</v>
      </c>
      <c r="AY140" s="140" t="s">
        <v>129</v>
      </c>
      <c r="BK140" s="149">
        <f>SUM(BK141:BK147)</f>
        <v>0</v>
      </c>
    </row>
    <row r="141" spans="1:65" s="2" customFormat="1" ht="14.45" customHeight="1">
      <c r="A141" s="29"/>
      <c r="B141" s="122"/>
      <c r="C141" s="152" t="s">
        <v>141</v>
      </c>
      <c r="D141" s="152" t="s">
        <v>132</v>
      </c>
      <c r="E141" s="153" t="s">
        <v>163</v>
      </c>
      <c r="F141" s="154" t="s">
        <v>164</v>
      </c>
      <c r="G141" s="155" t="s">
        <v>165</v>
      </c>
      <c r="H141" s="156">
        <v>7.2</v>
      </c>
      <c r="I141" s="177"/>
      <c r="J141" s="157">
        <f aca="true" t="shared" si="5" ref="J141:J147">ROUND(I141*H141,2)</f>
        <v>0</v>
      </c>
      <c r="K141" s="154" t="s">
        <v>1</v>
      </c>
      <c r="L141" s="30"/>
      <c r="M141" s="158" t="s">
        <v>1</v>
      </c>
      <c r="N141" s="159" t="s">
        <v>39</v>
      </c>
      <c r="O141" s="55"/>
      <c r="P141" s="160">
        <f aca="true" t="shared" si="6" ref="P141:P147">O141*H141</f>
        <v>0</v>
      </c>
      <c r="Q141" s="160">
        <v>0.00021</v>
      </c>
      <c r="R141" s="160">
        <f aca="true" t="shared" si="7" ref="R141:R147">Q141*H141</f>
        <v>0.001512</v>
      </c>
      <c r="S141" s="160">
        <v>0</v>
      </c>
      <c r="T141" s="161">
        <f aca="true" t="shared" si="8" ref="T141:T147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2" t="s">
        <v>140</v>
      </c>
      <c r="AT141" s="162" t="s">
        <v>132</v>
      </c>
      <c r="AU141" s="162" t="s">
        <v>90</v>
      </c>
      <c r="AY141" s="14" t="s">
        <v>129</v>
      </c>
      <c r="BE141" s="88">
        <f aca="true" t="shared" si="9" ref="BE141:BE147">IF(N141="základní",J141,0)</f>
        <v>0</v>
      </c>
      <c r="BF141" s="88">
        <f aca="true" t="shared" si="10" ref="BF141:BF147">IF(N141="snížená",J141,0)</f>
        <v>0</v>
      </c>
      <c r="BG141" s="88">
        <f aca="true" t="shared" si="11" ref="BG141:BG147">IF(N141="zákl. přenesená",J141,0)</f>
        <v>0</v>
      </c>
      <c r="BH141" s="88">
        <f aca="true" t="shared" si="12" ref="BH141:BH147">IF(N141="sníž. přenesená",J141,0)</f>
        <v>0</v>
      </c>
      <c r="BI141" s="88">
        <f aca="true" t="shared" si="13" ref="BI141:BI147">IF(N141="nulová",J141,0)</f>
        <v>0</v>
      </c>
      <c r="BJ141" s="14" t="s">
        <v>79</v>
      </c>
      <c r="BK141" s="88">
        <f aca="true" t="shared" si="14" ref="BK141:BK147">ROUND(I141*H141,2)</f>
        <v>0</v>
      </c>
      <c r="BL141" s="14" t="s">
        <v>140</v>
      </c>
      <c r="BM141" s="162" t="s">
        <v>166</v>
      </c>
    </row>
    <row r="142" spans="1:65" s="2" customFormat="1" ht="24.2" customHeight="1">
      <c r="A142" s="29"/>
      <c r="B142" s="122"/>
      <c r="C142" s="152" t="s">
        <v>167</v>
      </c>
      <c r="D142" s="152" t="s">
        <v>132</v>
      </c>
      <c r="E142" s="153" t="s">
        <v>168</v>
      </c>
      <c r="F142" s="154" t="s">
        <v>169</v>
      </c>
      <c r="G142" s="155" t="s">
        <v>135</v>
      </c>
      <c r="H142" s="156">
        <v>8</v>
      </c>
      <c r="I142" s="177"/>
      <c r="J142" s="157">
        <f t="shared" si="5"/>
        <v>0</v>
      </c>
      <c r="K142" s="154"/>
      <c r="L142" s="30"/>
      <c r="M142" s="158" t="s">
        <v>1</v>
      </c>
      <c r="N142" s="159" t="s">
        <v>39</v>
      </c>
      <c r="O142" s="55"/>
      <c r="P142" s="160">
        <f t="shared" si="6"/>
        <v>0</v>
      </c>
      <c r="Q142" s="160">
        <v>1E-05</v>
      </c>
      <c r="R142" s="160">
        <f t="shared" si="7"/>
        <v>8E-05</v>
      </c>
      <c r="S142" s="160">
        <v>0</v>
      </c>
      <c r="T142" s="161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2" t="s">
        <v>140</v>
      </c>
      <c r="AT142" s="162" t="s">
        <v>132</v>
      </c>
      <c r="AU142" s="162" t="s">
        <v>90</v>
      </c>
      <c r="AY142" s="14" t="s">
        <v>129</v>
      </c>
      <c r="BE142" s="88">
        <f t="shared" si="9"/>
        <v>0</v>
      </c>
      <c r="BF142" s="88">
        <f t="shared" si="10"/>
        <v>0</v>
      </c>
      <c r="BG142" s="88">
        <f t="shared" si="11"/>
        <v>0</v>
      </c>
      <c r="BH142" s="88">
        <f t="shared" si="12"/>
        <v>0</v>
      </c>
      <c r="BI142" s="88">
        <f t="shared" si="13"/>
        <v>0</v>
      </c>
      <c r="BJ142" s="14" t="s">
        <v>79</v>
      </c>
      <c r="BK142" s="88">
        <f t="shared" si="14"/>
        <v>0</v>
      </c>
      <c r="BL142" s="14" t="s">
        <v>140</v>
      </c>
      <c r="BM142" s="162" t="s">
        <v>170</v>
      </c>
    </row>
    <row r="143" spans="1:65" s="2" customFormat="1" ht="24.2" customHeight="1">
      <c r="A143" s="29"/>
      <c r="B143" s="122"/>
      <c r="C143" s="152" t="s">
        <v>7</v>
      </c>
      <c r="D143" s="152" t="s">
        <v>132</v>
      </c>
      <c r="E143" s="153" t="s">
        <v>171</v>
      </c>
      <c r="F143" s="154" t="s">
        <v>172</v>
      </c>
      <c r="G143" s="155" t="s">
        <v>135</v>
      </c>
      <c r="H143" s="156">
        <v>8</v>
      </c>
      <c r="I143" s="177"/>
      <c r="J143" s="157">
        <f t="shared" si="5"/>
        <v>0</v>
      </c>
      <c r="K143" s="154"/>
      <c r="L143" s="30"/>
      <c r="M143" s="158" t="s">
        <v>1</v>
      </c>
      <c r="N143" s="159" t="s">
        <v>39</v>
      </c>
      <c r="O143" s="55"/>
      <c r="P143" s="160">
        <f t="shared" si="6"/>
        <v>0</v>
      </c>
      <c r="Q143" s="160">
        <v>2E-05</v>
      </c>
      <c r="R143" s="160">
        <f t="shared" si="7"/>
        <v>0.00016</v>
      </c>
      <c r="S143" s="160">
        <v>0</v>
      </c>
      <c r="T143" s="161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2" t="s">
        <v>140</v>
      </c>
      <c r="AT143" s="162" t="s">
        <v>132</v>
      </c>
      <c r="AU143" s="162" t="s">
        <v>90</v>
      </c>
      <c r="AY143" s="14" t="s">
        <v>129</v>
      </c>
      <c r="BE143" s="88">
        <f t="shared" si="9"/>
        <v>0</v>
      </c>
      <c r="BF143" s="88">
        <f t="shared" si="10"/>
        <v>0</v>
      </c>
      <c r="BG143" s="88">
        <f t="shared" si="11"/>
        <v>0</v>
      </c>
      <c r="BH143" s="88">
        <f t="shared" si="12"/>
        <v>0</v>
      </c>
      <c r="BI143" s="88">
        <f t="shared" si="13"/>
        <v>0</v>
      </c>
      <c r="BJ143" s="14" t="s">
        <v>79</v>
      </c>
      <c r="BK143" s="88">
        <f t="shared" si="14"/>
        <v>0</v>
      </c>
      <c r="BL143" s="14" t="s">
        <v>140</v>
      </c>
      <c r="BM143" s="162" t="s">
        <v>173</v>
      </c>
    </row>
    <row r="144" spans="1:65" s="2" customFormat="1" ht="24.2" customHeight="1">
      <c r="A144" s="29"/>
      <c r="B144" s="122"/>
      <c r="C144" s="152" t="s">
        <v>174</v>
      </c>
      <c r="D144" s="152" t="s">
        <v>132</v>
      </c>
      <c r="E144" s="153" t="s">
        <v>175</v>
      </c>
      <c r="F144" s="154" t="s">
        <v>176</v>
      </c>
      <c r="G144" s="155" t="s">
        <v>135</v>
      </c>
      <c r="H144" s="156">
        <v>8</v>
      </c>
      <c r="I144" s="177"/>
      <c r="J144" s="157">
        <f t="shared" si="5"/>
        <v>0</v>
      </c>
      <c r="K144" s="154"/>
      <c r="L144" s="30"/>
      <c r="M144" s="158" t="s">
        <v>1</v>
      </c>
      <c r="N144" s="159" t="s">
        <v>39</v>
      </c>
      <c r="O144" s="55"/>
      <c r="P144" s="160">
        <f t="shared" si="6"/>
        <v>0</v>
      </c>
      <c r="Q144" s="160">
        <v>2E-05</v>
      </c>
      <c r="R144" s="160">
        <f t="shared" si="7"/>
        <v>0.00016</v>
      </c>
      <c r="S144" s="160">
        <v>0</v>
      </c>
      <c r="T144" s="161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2" t="s">
        <v>140</v>
      </c>
      <c r="AT144" s="162" t="s">
        <v>132</v>
      </c>
      <c r="AU144" s="162" t="s">
        <v>90</v>
      </c>
      <c r="AY144" s="14" t="s">
        <v>129</v>
      </c>
      <c r="BE144" s="88">
        <f t="shared" si="9"/>
        <v>0</v>
      </c>
      <c r="BF144" s="88">
        <f t="shared" si="10"/>
        <v>0</v>
      </c>
      <c r="BG144" s="88">
        <f t="shared" si="11"/>
        <v>0</v>
      </c>
      <c r="BH144" s="88">
        <f t="shared" si="12"/>
        <v>0</v>
      </c>
      <c r="BI144" s="88">
        <f t="shared" si="13"/>
        <v>0</v>
      </c>
      <c r="BJ144" s="14" t="s">
        <v>79</v>
      </c>
      <c r="BK144" s="88">
        <f t="shared" si="14"/>
        <v>0</v>
      </c>
      <c r="BL144" s="14" t="s">
        <v>140</v>
      </c>
      <c r="BM144" s="162" t="s">
        <v>177</v>
      </c>
    </row>
    <row r="145" spans="1:65" s="2" customFormat="1" ht="24.2" customHeight="1">
      <c r="A145" s="29"/>
      <c r="B145" s="122"/>
      <c r="C145" s="152" t="s">
        <v>178</v>
      </c>
      <c r="D145" s="152" t="s">
        <v>132</v>
      </c>
      <c r="E145" s="153" t="s">
        <v>179</v>
      </c>
      <c r="F145" s="154" t="s">
        <v>180</v>
      </c>
      <c r="G145" s="155" t="s">
        <v>135</v>
      </c>
      <c r="H145" s="156">
        <v>120</v>
      </c>
      <c r="I145" s="177"/>
      <c r="J145" s="157">
        <f t="shared" si="5"/>
        <v>0</v>
      </c>
      <c r="K145" s="154"/>
      <c r="L145" s="30"/>
      <c r="M145" s="158" t="s">
        <v>1</v>
      </c>
      <c r="N145" s="159" t="s">
        <v>39</v>
      </c>
      <c r="O145" s="55"/>
      <c r="P145" s="160">
        <f t="shared" si="6"/>
        <v>0</v>
      </c>
      <c r="Q145" s="160">
        <v>1E-05</v>
      </c>
      <c r="R145" s="160">
        <f t="shared" si="7"/>
        <v>0.0012000000000000001</v>
      </c>
      <c r="S145" s="160">
        <v>0</v>
      </c>
      <c r="T145" s="161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2" t="s">
        <v>140</v>
      </c>
      <c r="AT145" s="162" t="s">
        <v>132</v>
      </c>
      <c r="AU145" s="162" t="s">
        <v>90</v>
      </c>
      <c r="AY145" s="14" t="s">
        <v>129</v>
      </c>
      <c r="BE145" s="88">
        <f t="shared" si="9"/>
        <v>0</v>
      </c>
      <c r="BF145" s="88">
        <f t="shared" si="10"/>
        <v>0</v>
      </c>
      <c r="BG145" s="88">
        <f t="shared" si="11"/>
        <v>0</v>
      </c>
      <c r="BH145" s="88">
        <f t="shared" si="12"/>
        <v>0</v>
      </c>
      <c r="BI145" s="88">
        <f t="shared" si="13"/>
        <v>0</v>
      </c>
      <c r="BJ145" s="14" t="s">
        <v>79</v>
      </c>
      <c r="BK145" s="88">
        <f t="shared" si="14"/>
        <v>0</v>
      </c>
      <c r="BL145" s="14" t="s">
        <v>140</v>
      </c>
      <c r="BM145" s="162" t="s">
        <v>181</v>
      </c>
    </row>
    <row r="146" spans="1:65" s="2" customFormat="1" ht="24.2" customHeight="1">
      <c r="A146" s="29"/>
      <c r="B146" s="122"/>
      <c r="C146" s="152" t="s">
        <v>182</v>
      </c>
      <c r="D146" s="152" t="s">
        <v>132</v>
      </c>
      <c r="E146" s="153" t="s">
        <v>183</v>
      </c>
      <c r="F146" s="154" t="s">
        <v>184</v>
      </c>
      <c r="G146" s="155" t="s">
        <v>135</v>
      </c>
      <c r="H146" s="156">
        <v>120</v>
      </c>
      <c r="I146" s="177"/>
      <c r="J146" s="157">
        <f t="shared" si="5"/>
        <v>0</v>
      </c>
      <c r="K146" s="154"/>
      <c r="L146" s="30"/>
      <c r="M146" s="158" t="s">
        <v>1</v>
      </c>
      <c r="N146" s="159" t="s">
        <v>39</v>
      </c>
      <c r="O146" s="55"/>
      <c r="P146" s="160">
        <f t="shared" si="6"/>
        <v>0</v>
      </c>
      <c r="Q146" s="160">
        <v>5E-05</v>
      </c>
      <c r="R146" s="160">
        <f t="shared" si="7"/>
        <v>0.006</v>
      </c>
      <c r="S146" s="160">
        <v>0</v>
      </c>
      <c r="T146" s="161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2" t="s">
        <v>140</v>
      </c>
      <c r="AT146" s="162" t="s">
        <v>132</v>
      </c>
      <c r="AU146" s="162" t="s">
        <v>90</v>
      </c>
      <c r="AY146" s="14" t="s">
        <v>129</v>
      </c>
      <c r="BE146" s="88">
        <f t="shared" si="9"/>
        <v>0</v>
      </c>
      <c r="BF146" s="88">
        <f t="shared" si="10"/>
        <v>0</v>
      </c>
      <c r="BG146" s="88">
        <f t="shared" si="11"/>
        <v>0</v>
      </c>
      <c r="BH146" s="88">
        <f t="shared" si="12"/>
        <v>0</v>
      </c>
      <c r="BI146" s="88">
        <f t="shared" si="13"/>
        <v>0</v>
      </c>
      <c r="BJ146" s="14" t="s">
        <v>79</v>
      </c>
      <c r="BK146" s="88">
        <f t="shared" si="14"/>
        <v>0</v>
      </c>
      <c r="BL146" s="14" t="s">
        <v>140</v>
      </c>
      <c r="BM146" s="162" t="s">
        <v>185</v>
      </c>
    </row>
    <row r="147" spans="1:65" s="2" customFormat="1" ht="24.2" customHeight="1">
      <c r="A147" s="29"/>
      <c r="B147" s="122"/>
      <c r="C147" s="152" t="s">
        <v>186</v>
      </c>
      <c r="D147" s="152" t="s">
        <v>132</v>
      </c>
      <c r="E147" s="153" t="s">
        <v>187</v>
      </c>
      <c r="F147" s="154" t="s">
        <v>188</v>
      </c>
      <c r="G147" s="155" t="s">
        <v>165</v>
      </c>
      <c r="H147" s="156">
        <v>7.2</v>
      </c>
      <c r="I147" s="177"/>
      <c r="J147" s="157">
        <f t="shared" si="5"/>
        <v>0</v>
      </c>
      <c r="K147" s="154"/>
      <c r="L147" s="30"/>
      <c r="M147" s="158" t="s">
        <v>1</v>
      </c>
      <c r="N147" s="159" t="s">
        <v>39</v>
      </c>
      <c r="O147" s="55"/>
      <c r="P147" s="160">
        <f t="shared" si="6"/>
        <v>0</v>
      </c>
      <c r="Q147" s="160">
        <v>0.00012</v>
      </c>
      <c r="R147" s="160">
        <f t="shared" si="7"/>
        <v>0.0008640000000000001</v>
      </c>
      <c r="S147" s="160">
        <v>0</v>
      </c>
      <c r="T147" s="161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2" t="s">
        <v>140</v>
      </c>
      <c r="AT147" s="162" t="s">
        <v>132</v>
      </c>
      <c r="AU147" s="162" t="s">
        <v>90</v>
      </c>
      <c r="AY147" s="14" t="s">
        <v>129</v>
      </c>
      <c r="BE147" s="88">
        <f t="shared" si="9"/>
        <v>0</v>
      </c>
      <c r="BF147" s="88">
        <f t="shared" si="10"/>
        <v>0</v>
      </c>
      <c r="BG147" s="88">
        <f t="shared" si="11"/>
        <v>0</v>
      </c>
      <c r="BH147" s="88">
        <f t="shared" si="12"/>
        <v>0</v>
      </c>
      <c r="BI147" s="88">
        <f t="shared" si="13"/>
        <v>0</v>
      </c>
      <c r="BJ147" s="14" t="s">
        <v>79</v>
      </c>
      <c r="BK147" s="88">
        <f t="shared" si="14"/>
        <v>0</v>
      </c>
      <c r="BL147" s="14" t="s">
        <v>140</v>
      </c>
      <c r="BM147" s="162" t="s">
        <v>189</v>
      </c>
    </row>
    <row r="148" spans="2:63" s="12" customFormat="1" ht="22.9" customHeight="1">
      <c r="B148" s="139"/>
      <c r="D148" s="140" t="s">
        <v>73</v>
      </c>
      <c r="E148" s="150" t="s">
        <v>190</v>
      </c>
      <c r="F148" s="150" t="s">
        <v>191</v>
      </c>
      <c r="I148" s="178"/>
      <c r="J148" s="151">
        <f>BK148</f>
        <v>0</v>
      </c>
      <c r="L148" s="139"/>
      <c r="M148" s="144"/>
      <c r="N148" s="145"/>
      <c r="O148" s="145"/>
      <c r="P148" s="146">
        <f>SUM(P149:P167)</f>
        <v>0</v>
      </c>
      <c r="Q148" s="145"/>
      <c r="R148" s="146">
        <f>SUM(R149:R167)</f>
        <v>0.87782</v>
      </c>
      <c r="S148" s="145"/>
      <c r="T148" s="147">
        <f>SUM(T149:T167)</f>
        <v>0</v>
      </c>
      <c r="AR148" s="140" t="s">
        <v>79</v>
      </c>
      <c r="AT148" s="148" t="s">
        <v>73</v>
      </c>
      <c r="AU148" s="148" t="s">
        <v>79</v>
      </c>
      <c r="AY148" s="140" t="s">
        <v>129</v>
      </c>
      <c r="BK148" s="149">
        <f>SUM(BK149:BK167)</f>
        <v>0</v>
      </c>
    </row>
    <row r="149" spans="1:65" s="2" customFormat="1" ht="24.2" customHeight="1">
      <c r="A149" s="29"/>
      <c r="B149" s="122"/>
      <c r="C149" s="152" t="s">
        <v>79</v>
      </c>
      <c r="D149" s="152" t="s">
        <v>132</v>
      </c>
      <c r="E149" s="153" t="s">
        <v>192</v>
      </c>
      <c r="F149" s="154" t="s">
        <v>193</v>
      </c>
      <c r="G149" s="155" t="s">
        <v>135</v>
      </c>
      <c r="H149" s="156">
        <v>4</v>
      </c>
      <c r="I149" s="177"/>
      <c r="J149" s="157">
        <f aca="true" t="shared" si="15" ref="J149:J167">ROUND(I149*H149,2)</f>
        <v>0</v>
      </c>
      <c r="K149" s="154" t="s">
        <v>1</v>
      </c>
      <c r="L149" s="30"/>
      <c r="M149" s="158" t="s">
        <v>1</v>
      </c>
      <c r="N149" s="159" t="s">
        <v>39</v>
      </c>
      <c r="O149" s="55"/>
      <c r="P149" s="160">
        <f aca="true" t="shared" si="16" ref="P149:P167">O149*H149</f>
        <v>0</v>
      </c>
      <c r="Q149" s="160">
        <v>0</v>
      </c>
      <c r="R149" s="160">
        <f aca="true" t="shared" si="17" ref="R149:R167">Q149*H149</f>
        <v>0</v>
      </c>
      <c r="S149" s="160">
        <v>0</v>
      </c>
      <c r="T149" s="161">
        <f aca="true" t="shared" si="18" ref="T149:T167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2" t="s">
        <v>140</v>
      </c>
      <c r="AT149" s="162" t="s">
        <v>132</v>
      </c>
      <c r="AU149" s="162" t="s">
        <v>90</v>
      </c>
      <c r="AY149" s="14" t="s">
        <v>129</v>
      </c>
      <c r="BE149" s="88">
        <f aca="true" t="shared" si="19" ref="BE149:BE167">IF(N149="základní",J149,0)</f>
        <v>0</v>
      </c>
      <c r="BF149" s="88">
        <f aca="true" t="shared" si="20" ref="BF149:BF167">IF(N149="snížená",J149,0)</f>
        <v>0</v>
      </c>
      <c r="BG149" s="88">
        <f aca="true" t="shared" si="21" ref="BG149:BG167">IF(N149="zákl. přenesená",J149,0)</f>
        <v>0</v>
      </c>
      <c r="BH149" s="88">
        <f aca="true" t="shared" si="22" ref="BH149:BH167">IF(N149="sníž. přenesená",J149,0)</f>
        <v>0</v>
      </c>
      <c r="BI149" s="88">
        <f aca="true" t="shared" si="23" ref="BI149:BI167">IF(N149="nulová",J149,0)</f>
        <v>0</v>
      </c>
      <c r="BJ149" s="14" t="s">
        <v>79</v>
      </c>
      <c r="BK149" s="88">
        <f aca="true" t="shared" si="24" ref="BK149:BK167">ROUND(I149*H149,2)</f>
        <v>0</v>
      </c>
      <c r="BL149" s="14" t="s">
        <v>140</v>
      </c>
      <c r="BM149" s="162" t="s">
        <v>167</v>
      </c>
    </row>
    <row r="150" spans="1:65" s="2" customFormat="1" ht="14.45" customHeight="1">
      <c r="A150" s="29"/>
      <c r="B150" s="122"/>
      <c r="C150" s="152" t="s">
        <v>90</v>
      </c>
      <c r="D150" s="152" t="s">
        <v>132</v>
      </c>
      <c r="E150" s="153" t="s">
        <v>194</v>
      </c>
      <c r="F150" s="154" t="s">
        <v>195</v>
      </c>
      <c r="G150" s="155" t="s">
        <v>135</v>
      </c>
      <c r="H150" s="156">
        <v>4</v>
      </c>
      <c r="I150" s="177"/>
      <c r="J150" s="157">
        <f t="shared" si="15"/>
        <v>0</v>
      </c>
      <c r="K150" s="154" t="s">
        <v>1</v>
      </c>
      <c r="L150" s="30"/>
      <c r="M150" s="158" t="s">
        <v>1</v>
      </c>
      <c r="N150" s="159" t="s">
        <v>39</v>
      </c>
      <c r="O150" s="55"/>
      <c r="P150" s="160">
        <f t="shared" si="16"/>
        <v>0</v>
      </c>
      <c r="Q150" s="160">
        <v>0.00124</v>
      </c>
      <c r="R150" s="160">
        <f t="shared" si="17"/>
        <v>0.00496</v>
      </c>
      <c r="S150" s="160">
        <v>0</v>
      </c>
      <c r="T150" s="161">
        <f t="shared" si="1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2" t="s">
        <v>140</v>
      </c>
      <c r="AT150" s="162" t="s">
        <v>132</v>
      </c>
      <c r="AU150" s="162" t="s">
        <v>90</v>
      </c>
      <c r="AY150" s="14" t="s">
        <v>129</v>
      </c>
      <c r="BE150" s="88">
        <f t="shared" si="19"/>
        <v>0</v>
      </c>
      <c r="BF150" s="88">
        <f t="shared" si="20"/>
        <v>0</v>
      </c>
      <c r="BG150" s="88">
        <f t="shared" si="21"/>
        <v>0</v>
      </c>
      <c r="BH150" s="88">
        <f t="shared" si="22"/>
        <v>0</v>
      </c>
      <c r="BI150" s="88">
        <f t="shared" si="23"/>
        <v>0</v>
      </c>
      <c r="BJ150" s="14" t="s">
        <v>79</v>
      </c>
      <c r="BK150" s="88">
        <f t="shared" si="24"/>
        <v>0</v>
      </c>
      <c r="BL150" s="14" t="s">
        <v>140</v>
      </c>
      <c r="BM150" s="162" t="s">
        <v>174</v>
      </c>
    </row>
    <row r="151" spans="1:65" s="2" customFormat="1" ht="24.2" customHeight="1">
      <c r="A151" s="29"/>
      <c r="B151" s="122"/>
      <c r="C151" s="152" t="s">
        <v>141</v>
      </c>
      <c r="D151" s="152" t="s">
        <v>132</v>
      </c>
      <c r="E151" s="153" t="s">
        <v>196</v>
      </c>
      <c r="F151" s="154" t="s">
        <v>197</v>
      </c>
      <c r="G151" s="155" t="s">
        <v>135</v>
      </c>
      <c r="H151" s="156">
        <v>60</v>
      </c>
      <c r="I151" s="177"/>
      <c r="J151" s="157">
        <f t="shared" si="15"/>
        <v>0</v>
      </c>
      <c r="K151" s="154" t="s">
        <v>1</v>
      </c>
      <c r="L151" s="30"/>
      <c r="M151" s="158" t="s">
        <v>1</v>
      </c>
      <c r="N151" s="159" t="s">
        <v>39</v>
      </c>
      <c r="O151" s="55"/>
      <c r="P151" s="160">
        <f t="shared" si="16"/>
        <v>0</v>
      </c>
      <c r="Q151" s="160">
        <v>4E-05</v>
      </c>
      <c r="R151" s="160">
        <f t="shared" si="17"/>
        <v>0.0024000000000000002</v>
      </c>
      <c r="S151" s="160">
        <v>0</v>
      </c>
      <c r="T151" s="161">
        <f t="shared" si="1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2" t="s">
        <v>140</v>
      </c>
      <c r="AT151" s="162" t="s">
        <v>132</v>
      </c>
      <c r="AU151" s="162" t="s">
        <v>90</v>
      </c>
      <c r="AY151" s="14" t="s">
        <v>129</v>
      </c>
      <c r="BE151" s="88">
        <f t="shared" si="19"/>
        <v>0</v>
      </c>
      <c r="BF151" s="88">
        <f t="shared" si="20"/>
        <v>0</v>
      </c>
      <c r="BG151" s="88">
        <f t="shared" si="21"/>
        <v>0</v>
      </c>
      <c r="BH151" s="88">
        <f t="shared" si="22"/>
        <v>0</v>
      </c>
      <c r="BI151" s="88">
        <f t="shared" si="23"/>
        <v>0</v>
      </c>
      <c r="BJ151" s="14" t="s">
        <v>79</v>
      </c>
      <c r="BK151" s="88">
        <f t="shared" si="24"/>
        <v>0</v>
      </c>
      <c r="BL151" s="14" t="s">
        <v>140</v>
      </c>
      <c r="BM151" s="162" t="s">
        <v>182</v>
      </c>
    </row>
    <row r="152" spans="1:65" s="2" customFormat="1" ht="14.45" customHeight="1">
      <c r="A152" s="29"/>
      <c r="B152" s="122"/>
      <c r="C152" s="152" t="s">
        <v>140</v>
      </c>
      <c r="D152" s="152" t="s">
        <v>132</v>
      </c>
      <c r="E152" s="153" t="s">
        <v>198</v>
      </c>
      <c r="F152" s="154" t="s">
        <v>199</v>
      </c>
      <c r="G152" s="155" t="s">
        <v>135</v>
      </c>
      <c r="H152" s="233">
        <v>60</v>
      </c>
      <c r="I152" s="177"/>
      <c r="J152" s="157">
        <f t="shared" si="15"/>
        <v>0</v>
      </c>
      <c r="K152" s="154" t="s">
        <v>1</v>
      </c>
      <c r="L152" s="30"/>
      <c r="M152" s="158" t="s">
        <v>1</v>
      </c>
      <c r="N152" s="159" t="s">
        <v>39</v>
      </c>
      <c r="O152" s="55"/>
      <c r="P152" s="160">
        <f t="shared" si="16"/>
        <v>0</v>
      </c>
      <c r="Q152" s="160">
        <v>0.0103</v>
      </c>
      <c r="R152" s="160">
        <f t="shared" si="17"/>
        <v>0.618</v>
      </c>
      <c r="S152" s="160">
        <v>0</v>
      </c>
      <c r="T152" s="161">
        <f t="shared" si="1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2" t="s">
        <v>140</v>
      </c>
      <c r="AT152" s="162" t="s">
        <v>132</v>
      </c>
      <c r="AU152" s="162" t="s">
        <v>90</v>
      </c>
      <c r="AY152" s="14" t="s">
        <v>129</v>
      </c>
      <c r="BE152" s="88">
        <f t="shared" si="19"/>
        <v>0</v>
      </c>
      <c r="BF152" s="88">
        <f t="shared" si="20"/>
        <v>0</v>
      </c>
      <c r="BG152" s="88">
        <f t="shared" si="21"/>
        <v>0</v>
      </c>
      <c r="BH152" s="88">
        <f t="shared" si="22"/>
        <v>0</v>
      </c>
      <c r="BI152" s="88">
        <f t="shared" si="23"/>
        <v>0</v>
      </c>
      <c r="BJ152" s="14" t="s">
        <v>79</v>
      </c>
      <c r="BK152" s="88">
        <f t="shared" si="24"/>
        <v>0</v>
      </c>
      <c r="BL152" s="14" t="s">
        <v>140</v>
      </c>
      <c r="BM152" s="162" t="s">
        <v>200</v>
      </c>
    </row>
    <row r="153" spans="1:65" s="2" customFormat="1" ht="24.2" customHeight="1">
      <c r="A153" s="29"/>
      <c r="B153" s="122"/>
      <c r="C153" s="152" t="s">
        <v>201</v>
      </c>
      <c r="D153" s="152" t="s">
        <v>132</v>
      </c>
      <c r="E153" s="153" t="s">
        <v>202</v>
      </c>
      <c r="F153" s="154" t="s">
        <v>203</v>
      </c>
      <c r="G153" s="155" t="s">
        <v>149</v>
      </c>
      <c r="H153" s="156">
        <v>4</v>
      </c>
      <c r="I153" s="177"/>
      <c r="J153" s="157">
        <f t="shared" si="15"/>
        <v>0</v>
      </c>
      <c r="K153" s="154" t="s">
        <v>1</v>
      </c>
      <c r="L153" s="30"/>
      <c r="M153" s="158" t="s">
        <v>1</v>
      </c>
      <c r="N153" s="159" t="s">
        <v>39</v>
      </c>
      <c r="O153" s="55"/>
      <c r="P153" s="160">
        <f t="shared" si="16"/>
        <v>0</v>
      </c>
      <c r="Q153" s="160">
        <v>2E-05</v>
      </c>
      <c r="R153" s="160">
        <f t="shared" si="17"/>
        <v>8E-05</v>
      </c>
      <c r="S153" s="160">
        <v>0</v>
      </c>
      <c r="T153" s="161">
        <f t="shared" si="1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2" t="s">
        <v>140</v>
      </c>
      <c r="AT153" s="162" t="s">
        <v>132</v>
      </c>
      <c r="AU153" s="162" t="s">
        <v>90</v>
      </c>
      <c r="AY153" s="14" t="s">
        <v>129</v>
      </c>
      <c r="BE153" s="88">
        <f t="shared" si="19"/>
        <v>0</v>
      </c>
      <c r="BF153" s="88">
        <f t="shared" si="20"/>
        <v>0</v>
      </c>
      <c r="BG153" s="88">
        <f t="shared" si="21"/>
        <v>0</v>
      </c>
      <c r="BH153" s="88">
        <f t="shared" si="22"/>
        <v>0</v>
      </c>
      <c r="BI153" s="88">
        <f t="shared" si="23"/>
        <v>0</v>
      </c>
      <c r="BJ153" s="14" t="s">
        <v>79</v>
      </c>
      <c r="BK153" s="88">
        <f t="shared" si="24"/>
        <v>0</v>
      </c>
      <c r="BL153" s="14" t="s">
        <v>140</v>
      </c>
      <c r="BM153" s="162" t="s">
        <v>204</v>
      </c>
    </row>
    <row r="154" spans="1:65" s="2" customFormat="1" ht="14.45" customHeight="1">
      <c r="A154" s="29"/>
      <c r="B154" s="122"/>
      <c r="C154" s="152" t="s">
        <v>144</v>
      </c>
      <c r="D154" s="152" t="s">
        <v>132</v>
      </c>
      <c r="E154" s="153" t="s">
        <v>205</v>
      </c>
      <c r="F154" s="154" t="s">
        <v>206</v>
      </c>
      <c r="G154" s="155" t="s">
        <v>149</v>
      </c>
      <c r="H154" s="156">
        <v>4</v>
      </c>
      <c r="I154" s="177"/>
      <c r="J154" s="157">
        <f t="shared" si="15"/>
        <v>0</v>
      </c>
      <c r="K154" s="154" t="s">
        <v>1</v>
      </c>
      <c r="L154" s="30"/>
      <c r="M154" s="158" t="s">
        <v>1</v>
      </c>
      <c r="N154" s="159" t="s">
        <v>39</v>
      </c>
      <c r="O154" s="55"/>
      <c r="P154" s="160">
        <f t="shared" si="16"/>
        <v>0</v>
      </c>
      <c r="Q154" s="160">
        <v>0</v>
      </c>
      <c r="R154" s="160">
        <f t="shared" si="17"/>
        <v>0</v>
      </c>
      <c r="S154" s="160">
        <v>0</v>
      </c>
      <c r="T154" s="161">
        <f t="shared" si="1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2" t="s">
        <v>140</v>
      </c>
      <c r="AT154" s="162" t="s">
        <v>132</v>
      </c>
      <c r="AU154" s="162" t="s">
        <v>90</v>
      </c>
      <c r="AY154" s="14" t="s">
        <v>129</v>
      </c>
      <c r="BE154" s="88">
        <f t="shared" si="19"/>
        <v>0</v>
      </c>
      <c r="BF154" s="88">
        <f t="shared" si="20"/>
        <v>0</v>
      </c>
      <c r="BG154" s="88">
        <f t="shared" si="21"/>
        <v>0</v>
      </c>
      <c r="BH154" s="88">
        <f t="shared" si="22"/>
        <v>0</v>
      </c>
      <c r="BI154" s="88">
        <f t="shared" si="23"/>
        <v>0</v>
      </c>
      <c r="BJ154" s="14" t="s">
        <v>79</v>
      </c>
      <c r="BK154" s="88">
        <f t="shared" si="24"/>
        <v>0</v>
      </c>
      <c r="BL154" s="14" t="s">
        <v>140</v>
      </c>
      <c r="BM154" s="162" t="s">
        <v>207</v>
      </c>
    </row>
    <row r="155" spans="1:65" s="2" customFormat="1" ht="24.2" customHeight="1">
      <c r="A155" s="29"/>
      <c r="B155" s="122"/>
      <c r="C155" s="152" t="s">
        <v>208</v>
      </c>
      <c r="D155" s="152" t="s">
        <v>132</v>
      </c>
      <c r="E155" s="153" t="s">
        <v>209</v>
      </c>
      <c r="F155" s="154" t="s">
        <v>210</v>
      </c>
      <c r="G155" s="155" t="s">
        <v>149</v>
      </c>
      <c r="H155" s="156">
        <v>14</v>
      </c>
      <c r="I155" s="177"/>
      <c r="J155" s="157">
        <f t="shared" si="15"/>
        <v>0</v>
      </c>
      <c r="K155" s="154" t="s">
        <v>1</v>
      </c>
      <c r="L155" s="30"/>
      <c r="M155" s="158" t="s">
        <v>1</v>
      </c>
      <c r="N155" s="159" t="s">
        <v>39</v>
      </c>
      <c r="O155" s="55"/>
      <c r="P155" s="160">
        <f t="shared" si="16"/>
        <v>0</v>
      </c>
      <c r="Q155" s="160">
        <v>0.00023</v>
      </c>
      <c r="R155" s="160">
        <f t="shared" si="17"/>
        <v>0.00322</v>
      </c>
      <c r="S155" s="160">
        <v>0</v>
      </c>
      <c r="T155" s="161">
        <f t="shared" si="1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2" t="s">
        <v>140</v>
      </c>
      <c r="AT155" s="162" t="s">
        <v>132</v>
      </c>
      <c r="AU155" s="162" t="s">
        <v>90</v>
      </c>
      <c r="AY155" s="14" t="s">
        <v>129</v>
      </c>
      <c r="BE155" s="88">
        <f t="shared" si="19"/>
        <v>0</v>
      </c>
      <c r="BF155" s="88">
        <f t="shared" si="20"/>
        <v>0</v>
      </c>
      <c r="BG155" s="88">
        <f t="shared" si="21"/>
        <v>0</v>
      </c>
      <c r="BH155" s="88">
        <f t="shared" si="22"/>
        <v>0</v>
      </c>
      <c r="BI155" s="88">
        <f t="shared" si="23"/>
        <v>0</v>
      </c>
      <c r="BJ155" s="14" t="s">
        <v>79</v>
      </c>
      <c r="BK155" s="88">
        <f t="shared" si="24"/>
        <v>0</v>
      </c>
      <c r="BL155" s="14" t="s">
        <v>140</v>
      </c>
      <c r="BM155" s="162" t="s">
        <v>211</v>
      </c>
    </row>
    <row r="156" spans="1:65" s="2" customFormat="1" ht="14.45" customHeight="1">
      <c r="A156" s="29"/>
      <c r="B156" s="122"/>
      <c r="C156" s="152" t="s">
        <v>150</v>
      </c>
      <c r="D156" s="152" t="s">
        <v>132</v>
      </c>
      <c r="E156" s="153" t="s">
        <v>212</v>
      </c>
      <c r="F156" s="154" t="s">
        <v>213</v>
      </c>
      <c r="G156" s="155" t="s">
        <v>149</v>
      </c>
      <c r="H156" s="156">
        <v>14</v>
      </c>
      <c r="I156" s="177"/>
      <c r="J156" s="157">
        <f t="shared" si="15"/>
        <v>0</v>
      </c>
      <c r="K156" s="154" t="s">
        <v>1</v>
      </c>
      <c r="L156" s="30"/>
      <c r="M156" s="158" t="s">
        <v>1</v>
      </c>
      <c r="N156" s="159" t="s">
        <v>39</v>
      </c>
      <c r="O156" s="55"/>
      <c r="P156" s="160">
        <f t="shared" si="16"/>
        <v>0</v>
      </c>
      <c r="Q156" s="160">
        <v>0.01</v>
      </c>
      <c r="R156" s="160">
        <f t="shared" si="17"/>
        <v>0.14</v>
      </c>
      <c r="S156" s="160">
        <v>0</v>
      </c>
      <c r="T156" s="161">
        <f t="shared" si="1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2" t="s">
        <v>140</v>
      </c>
      <c r="AT156" s="162" t="s">
        <v>132</v>
      </c>
      <c r="AU156" s="162" t="s">
        <v>90</v>
      </c>
      <c r="AY156" s="14" t="s">
        <v>129</v>
      </c>
      <c r="BE156" s="88">
        <f t="shared" si="19"/>
        <v>0</v>
      </c>
      <c r="BF156" s="88">
        <f t="shared" si="20"/>
        <v>0</v>
      </c>
      <c r="BG156" s="88">
        <f t="shared" si="21"/>
        <v>0</v>
      </c>
      <c r="BH156" s="88">
        <f t="shared" si="22"/>
        <v>0</v>
      </c>
      <c r="BI156" s="88">
        <f t="shared" si="23"/>
        <v>0</v>
      </c>
      <c r="BJ156" s="14" t="s">
        <v>79</v>
      </c>
      <c r="BK156" s="88">
        <f t="shared" si="24"/>
        <v>0</v>
      </c>
      <c r="BL156" s="14" t="s">
        <v>140</v>
      </c>
      <c r="BM156" s="162" t="s">
        <v>214</v>
      </c>
    </row>
    <row r="157" spans="1:65" s="2" customFormat="1" ht="24.2" customHeight="1">
      <c r="A157" s="29"/>
      <c r="B157" s="122"/>
      <c r="C157" s="152" t="s">
        <v>215</v>
      </c>
      <c r="D157" s="152" t="s">
        <v>132</v>
      </c>
      <c r="E157" s="153" t="s">
        <v>216</v>
      </c>
      <c r="F157" s="154" t="s">
        <v>217</v>
      </c>
      <c r="G157" s="155" t="s">
        <v>149</v>
      </c>
      <c r="H157" s="156">
        <v>2</v>
      </c>
      <c r="I157" s="177"/>
      <c r="J157" s="157">
        <f t="shared" si="15"/>
        <v>0</v>
      </c>
      <c r="K157" s="154" t="s">
        <v>1</v>
      </c>
      <c r="L157" s="30"/>
      <c r="M157" s="158" t="s">
        <v>1</v>
      </c>
      <c r="N157" s="159" t="s">
        <v>39</v>
      </c>
      <c r="O157" s="55"/>
      <c r="P157" s="160">
        <f t="shared" si="16"/>
        <v>0</v>
      </c>
      <c r="Q157" s="160">
        <v>0.00023</v>
      </c>
      <c r="R157" s="160">
        <f t="shared" si="17"/>
        <v>0.00046</v>
      </c>
      <c r="S157" s="160">
        <v>0</v>
      </c>
      <c r="T157" s="161">
        <f t="shared" si="1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2" t="s">
        <v>140</v>
      </c>
      <c r="AT157" s="162" t="s">
        <v>132</v>
      </c>
      <c r="AU157" s="162" t="s">
        <v>90</v>
      </c>
      <c r="AY157" s="14" t="s">
        <v>129</v>
      </c>
      <c r="BE157" s="88">
        <f t="shared" si="19"/>
        <v>0</v>
      </c>
      <c r="BF157" s="88">
        <f t="shared" si="20"/>
        <v>0</v>
      </c>
      <c r="BG157" s="88">
        <f t="shared" si="21"/>
        <v>0</v>
      </c>
      <c r="BH157" s="88">
        <f t="shared" si="22"/>
        <v>0</v>
      </c>
      <c r="BI157" s="88">
        <f t="shared" si="23"/>
        <v>0</v>
      </c>
      <c r="BJ157" s="14" t="s">
        <v>79</v>
      </c>
      <c r="BK157" s="88">
        <f t="shared" si="24"/>
        <v>0</v>
      </c>
      <c r="BL157" s="14" t="s">
        <v>140</v>
      </c>
      <c r="BM157" s="162" t="s">
        <v>218</v>
      </c>
    </row>
    <row r="158" spans="1:65" s="2" customFormat="1" ht="14.45" customHeight="1">
      <c r="A158" s="29"/>
      <c r="B158" s="122"/>
      <c r="C158" s="152" t="s">
        <v>156</v>
      </c>
      <c r="D158" s="152" t="s">
        <v>132</v>
      </c>
      <c r="E158" s="153" t="s">
        <v>219</v>
      </c>
      <c r="F158" s="154" t="s">
        <v>220</v>
      </c>
      <c r="G158" s="155" t="s">
        <v>155</v>
      </c>
      <c r="H158" s="156">
        <v>110</v>
      </c>
      <c r="I158" s="177"/>
      <c r="J158" s="157">
        <f t="shared" si="15"/>
        <v>0</v>
      </c>
      <c r="K158" s="154" t="s">
        <v>1</v>
      </c>
      <c r="L158" s="30"/>
      <c r="M158" s="158" t="s">
        <v>1</v>
      </c>
      <c r="N158" s="159" t="s">
        <v>39</v>
      </c>
      <c r="O158" s="55"/>
      <c r="P158" s="160">
        <f t="shared" si="16"/>
        <v>0</v>
      </c>
      <c r="Q158" s="160">
        <v>0</v>
      </c>
      <c r="R158" s="160">
        <f t="shared" si="17"/>
        <v>0</v>
      </c>
      <c r="S158" s="160">
        <v>0</v>
      </c>
      <c r="T158" s="161">
        <f t="shared" si="1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2" t="s">
        <v>140</v>
      </c>
      <c r="AT158" s="162" t="s">
        <v>132</v>
      </c>
      <c r="AU158" s="162" t="s">
        <v>90</v>
      </c>
      <c r="AY158" s="14" t="s">
        <v>129</v>
      </c>
      <c r="BE158" s="88">
        <f t="shared" si="19"/>
        <v>0</v>
      </c>
      <c r="BF158" s="88">
        <f t="shared" si="20"/>
        <v>0</v>
      </c>
      <c r="BG158" s="88">
        <f t="shared" si="21"/>
        <v>0</v>
      </c>
      <c r="BH158" s="88">
        <f t="shared" si="22"/>
        <v>0</v>
      </c>
      <c r="BI158" s="88">
        <f t="shared" si="23"/>
        <v>0</v>
      </c>
      <c r="BJ158" s="14" t="s">
        <v>79</v>
      </c>
      <c r="BK158" s="88">
        <f t="shared" si="24"/>
        <v>0</v>
      </c>
      <c r="BL158" s="14" t="s">
        <v>140</v>
      </c>
      <c r="BM158" s="162" t="s">
        <v>221</v>
      </c>
    </row>
    <row r="159" spans="1:65" s="2" customFormat="1" ht="24.2" customHeight="1">
      <c r="A159" s="29"/>
      <c r="B159" s="122"/>
      <c r="C159" s="152" t="s">
        <v>222</v>
      </c>
      <c r="D159" s="152" t="s">
        <v>132</v>
      </c>
      <c r="E159" s="153" t="s">
        <v>223</v>
      </c>
      <c r="F159" s="154" t="s">
        <v>224</v>
      </c>
      <c r="G159" s="155" t="s">
        <v>225</v>
      </c>
      <c r="H159" s="156">
        <v>14</v>
      </c>
      <c r="I159" s="177"/>
      <c r="J159" s="157">
        <f t="shared" si="15"/>
        <v>0</v>
      </c>
      <c r="K159" s="154" t="s">
        <v>1</v>
      </c>
      <c r="L159" s="30"/>
      <c r="M159" s="158" t="s">
        <v>1</v>
      </c>
      <c r="N159" s="159" t="s">
        <v>39</v>
      </c>
      <c r="O159" s="55"/>
      <c r="P159" s="160">
        <f t="shared" si="16"/>
        <v>0</v>
      </c>
      <c r="Q159" s="160">
        <v>0.0066</v>
      </c>
      <c r="R159" s="160">
        <f t="shared" si="17"/>
        <v>0.0924</v>
      </c>
      <c r="S159" s="160">
        <v>0</v>
      </c>
      <c r="T159" s="161">
        <f t="shared" si="1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2" t="s">
        <v>140</v>
      </c>
      <c r="AT159" s="162" t="s">
        <v>132</v>
      </c>
      <c r="AU159" s="162" t="s">
        <v>90</v>
      </c>
      <c r="AY159" s="14" t="s">
        <v>129</v>
      </c>
      <c r="BE159" s="88">
        <f t="shared" si="19"/>
        <v>0</v>
      </c>
      <c r="BF159" s="88">
        <f t="shared" si="20"/>
        <v>0</v>
      </c>
      <c r="BG159" s="88">
        <f t="shared" si="21"/>
        <v>0</v>
      </c>
      <c r="BH159" s="88">
        <f t="shared" si="22"/>
        <v>0</v>
      </c>
      <c r="BI159" s="88">
        <f t="shared" si="23"/>
        <v>0</v>
      </c>
      <c r="BJ159" s="14" t="s">
        <v>79</v>
      </c>
      <c r="BK159" s="88">
        <f t="shared" si="24"/>
        <v>0</v>
      </c>
      <c r="BL159" s="14" t="s">
        <v>140</v>
      </c>
      <c r="BM159" s="162" t="s">
        <v>226</v>
      </c>
    </row>
    <row r="160" spans="1:65" s="2" customFormat="1" ht="24.2" customHeight="1">
      <c r="A160" s="29"/>
      <c r="B160" s="122"/>
      <c r="C160" s="152" t="s">
        <v>160</v>
      </c>
      <c r="D160" s="152" t="s">
        <v>132</v>
      </c>
      <c r="E160" s="153" t="s">
        <v>227</v>
      </c>
      <c r="F160" s="154" t="s">
        <v>228</v>
      </c>
      <c r="G160" s="155" t="s">
        <v>225</v>
      </c>
      <c r="H160" s="156">
        <v>2</v>
      </c>
      <c r="I160" s="177"/>
      <c r="J160" s="157">
        <f t="shared" si="15"/>
        <v>0</v>
      </c>
      <c r="K160" s="154" t="s">
        <v>1</v>
      </c>
      <c r="L160" s="30"/>
      <c r="M160" s="158" t="s">
        <v>1</v>
      </c>
      <c r="N160" s="159" t="s">
        <v>39</v>
      </c>
      <c r="O160" s="55"/>
      <c r="P160" s="160">
        <f t="shared" si="16"/>
        <v>0</v>
      </c>
      <c r="Q160" s="160">
        <v>0.0079</v>
      </c>
      <c r="R160" s="160">
        <f t="shared" si="17"/>
        <v>0.0158</v>
      </c>
      <c r="S160" s="160">
        <v>0</v>
      </c>
      <c r="T160" s="161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2" t="s">
        <v>140</v>
      </c>
      <c r="AT160" s="162" t="s">
        <v>132</v>
      </c>
      <c r="AU160" s="162" t="s">
        <v>90</v>
      </c>
      <c r="AY160" s="14" t="s">
        <v>129</v>
      </c>
      <c r="BE160" s="88">
        <f t="shared" si="19"/>
        <v>0</v>
      </c>
      <c r="BF160" s="88">
        <f t="shared" si="20"/>
        <v>0</v>
      </c>
      <c r="BG160" s="88">
        <f t="shared" si="21"/>
        <v>0</v>
      </c>
      <c r="BH160" s="88">
        <f t="shared" si="22"/>
        <v>0</v>
      </c>
      <c r="BI160" s="88">
        <f t="shared" si="23"/>
        <v>0</v>
      </c>
      <c r="BJ160" s="14" t="s">
        <v>79</v>
      </c>
      <c r="BK160" s="88">
        <f t="shared" si="24"/>
        <v>0</v>
      </c>
      <c r="BL160" s="14" t="s">
        <v>140</v>
      </c>
      <c r="BM160" s="162" t="s">
        <v>229</v>
      </c>
    </row>
    <row r="161" spans="1:65" s="2" customFormat="1" ht="24.2" customHeight="1">
      <c r="A161" s="29"/>
      <c r="B161" s="122"/>
      <c r="C161" s="152" t="s">
        <v>230</v>
      </c>
      <c r="D161" s="152" t="s">
        <v>132</v>
      </c>
      <c r="E161" s="153" t="s">
        <v>231</v>
      </c>
      <c r="F161" s="154" t="s">
        <v>232</v>
      </c>
      <c r="G161" s="155" t="s">
        <v>135</v>
      </c>
      <c r="H161" s="156">
        <v>60</v>
      </c>
      <c r="I161" s="177"/>
      <c r="J161" s="157">
        <f t="shared" si="15"/>
        <v>0</v>
      </c>
      <c r="K161" s="154" t="s">
        <v>1</v>
      </c>
      <c r="L161" s="30"/>
      <c r="M161" s="158" t="s">
        <v>1</v>
      </c>
      <c r="N161" s="159" t="s">
        <v>39</v>
      </c>
      <c r="O161" s="55"/>
      <c r="P161" s="160">
        <f t="shared" si="16"/>
        <v>0</v>
      </c>
      <c r="Q161" s="160">
        <v>0</v>
      </c>
      <c r="R161" s="160">
        <f t="shared" si="17"/>
        <v>0</v>
      </c>
      <c r="S161" s="160">
        <v>0</v>
      </c>
      <c r="T161" s="161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2" t="s">
        <v>140</v>
      </c>
      <c r="AT161" s="162" t="s">
        <v>132</v>
      </c>
      <c r="AU161" s="162" t="s">
        <v>90</v>
      </c>
      <c r="AY161" s="14" t="s">
        <v>129</v>
      </c>
      <c r="BE161" s="88">
        <f t="shared" si="19"/>
        <v>0</v>
      </c>
      <c r="BF161" s="88">
        <f t="shared" si="20"/>
        <v>0</v>
      </c>
      <c r="BG161" s="88">
        <f t="shared" si="21"/>
        <v>0</v>
      </c>
      <c r="BH161" s="88">
        <f t="shared" si="22"/>
        <v>0</v>
      </c>
      <c r="BI161" s="88">
        <f t="shared" si="23"/>
        <v>0</v>
      </c>
      <c r="BJ161" s="14" t="s">
        <v>79</v>
      </c>
      <c r="BK161" s="88">
        <f t="shared" si="24"/>
        <v>0</v>
      </c>
      <c r="BL161" s="14" t="s">
        <v>140</v>
      </c>
      <c r="BM161" s="162" t="s">
        <v>233</v>
      </c>
    </row>
    <row r="162" spans="1:65" s="2" customFormat="1" ht="14.45" customHeight="1">
      <c r="A162" s="29"/>
      <c r="B162" s="122"/>
      <c r="C162" s="152" t="s">
        <v>234</v>
      </c>
      <c r="D162" s="152" t="s">
        <v>132</v>
      </c>
      <c r="E162" s="153" t="s">
        <v>235</v>
      </c>
      <c r="F162" s="154" t="s">
        <v>236</v>
      </c>
      <c r="G162" s="155" t="s">
        <v>149</v>
      </c>
      <c r="H162" s="156">
        <v>6</v>
      </c>
      <c r="I162" s="177"/>
      <c r="J162" s="157">
        <f t="shared" si="15"/>
        <v>0</v>
      </c>
      <c r="K162" s="154" t="s">
        <v>1</v>
      </c>
      <c r="L162" s="30"/>
      <c r="M162" s="158" t="s">
        <v>1</v>
      </c>
      <c r="N162" s="159" t="s">
        <v>39</v>
      </c>
      <c r="O162" s="55"/>
      <c r="P162" s="160">
        <f t="shared" si="16"/>
        <v>0</v>
      </c>
      <c r="Q162" s="160">
        <v>0</v>
      </c>
      <c r="R162" s="160">
        <f t="shared" si="17"/>
        <v>0</v>
      </c>
      <c r="S162" s="160">
        <v>0</v>
      </c>
      <c r="T162" s="161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2" t="s">
        <v>140</v>
      </c>
      <c r="AT162" s="162" t="s">
        <v>132</v>
      </c>
      <c r="AU162" s="162" t="s">
        <v>90</v>
      </c>
      <c r="AY162" s="14" t="s">
        <v>129</v>
      </c>
      <c r="BE162" s="88">
        <f t="shared" si="19"/>
        <v>0</v>
      </c>
      <c r="BF162" s="88">
        <f t="shared" si="20"/>
        <v>0</v>
      </c>
      <c r="BG162" s="88">
        <f t="shared" si="21"/>
        <v>0</v>
      </c>
      <c r="BH162" s="88">
        <f t="shared" si="22"/>
        <v>0</v>
      </c>
      <c r="BI162" s="88">
        <f t="shared" si="23"/>
        <v>0</v>
      </c>
      <c r="BJ162" s="14" t="s">
        <v>79</v>
      </c>
      <c r="BK162" s="88">
        <f t="shared" si="24"/>
        <v>0</v>
      </c>
      <c r="BL162" s="14" t="s">
        <v>140</v>
      </c>
      <c r="BM162" s="162" t="s">
        <v>237</v>
      </c>
    </row>
    <row r="163" spans="1:65" s="2" customFormat="1" ht="14.45" customHeight="1">
      <c r="A163" s="29"/>
      <c r="B163" s="122"/>
      <c r="C163" s="152" t="s">
        <v>8</v>
      </c>
      <c r="D163" s="152" t="s">
        <v>132</v>
      </c>
      <c r="E163" s="153" t="s">
        <v>238</v>
      </c>
      <c r="F163" s="154" t="s">
        <v>239</v>
      </c>
      <c r="G163" s="155" t="s">
        <v>240</v>
      </c>
      <c r="H163" s="156">
        <v>1</v>
      </c>
      <c r="I163" s="177"/>
      <c r="J163" s="157">
        <f t="shared" si="15"/>
        <v>0</v>
      </c>
      <c r="K163" s="154" t="s">
        <v>1</v>
      </c>
      <c r="L163" s="30"/>
      <c r="M163" s="158" t="s">
        <v>1</v>
      </c>
      <c r="N163" s="159" t="s">
        <v>39</v>
      </c>
      <c r="O163" s="55"/>
      <c r="P163" s="160">
        <f t="shared" si="16"/>
        <v>0</v>
      </c>
      <c r="Q163" s="160">
        <v>0</v>
      </c>
      <c r="R163" s="160">
        <f t="shared" si="17"/>
        <v>0</v>
      </c>
      <c r="S163" s="160">
        <v>0</v>
      </c>
      <c r="T163" s="161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2" t="s">
        <v>140</v>
      </c>
      <c r="AT163" s="162" t="s">
        <v>132</v>
      </c>
      <c r="AU163" s="162" t="s">
        <v>90</v>
      </c>
      <c r="AY163" s="14" t="s">
        <v>129</v>
      </c>
      <c r="BE163" s="88">
        <f t="shared" si="19"/>
        <v>0</v>
      </c>
      <c r="BF163" s="88">
        <f t="shared" si="20"/>
        <v>0</v>
      </c>
      <c r="BG163" s="88">
        <f t="shared" si="21"/>
        <v>0</v>
      </c>
      <c r="BH163" s="88">
        <f t="shared" si="22"/>
        <v>0</v>
      </c>
      <c r="BI163" s="88">
        <f t="shared" si="23"/>
        <v>0</v>
      </c>
      <c r="BJ163" s="14" t="s">
        <v>79</v>
      </c>
      <c r="BK163" s="88">
        <f t="shared" si="24"/>
        <v>0</v>
      </c>
      <c r="BL163" s="14" t="s">
        <v>140</v>
      </c>
      <c r="BM163" s="162" t="s">
        <v>241</v>
      </c>
    </row>
    <row r="164" spans="1:65" s="2" customFormat="1" ht="14.45" customHeight="1">
      <c r="A164" s="29"/>
      <c r="B164" s="122"/>
      <c r="C164" s="152" t="s">
        <v>136</v>
      </c>
      <c r="D164" s="152" t="s">
        <v>132</v>
      </c>
      <c r="E164" s="153" t="s">
        <v>242</v>
      </c>
      <c r="F164" s="154" t="s">
        <v>243</v>
      </c>
      <c r="G164" s="155" t="s">
        <v>135</v>
      </c>
      <c r="H164" s="156">
        <v>60</v>
      </c>
      <c r="I164" s="177"/>
      <c r="J164" s="157">
        <f t="shared" si="15"/>
        <v>0</v>
      </c>
      <c r="K164" s="154" t="s">
        <v>1</v>
      </c>
      <c r="L164" s="30"/>
      <c r="M164" s="158" t="s">
        <v>1</v>
      </c>
      <c r="N164" s="159" t="s">
        <v>39</v>
      </c>
      <c r="O164" s="55"/>
      <c r="P164" s="160">
        <f t="shared" si="16"/>
        <v>0</v>
      </c>
      <c r="Q164" s="160">
        <v>0</v>
      </c>
      <c r="R164" s="160">
        <f t="shared" si="17"/>
        <v>0</v>
      </c>
      <c r="S164" s="160">
        <v>0</v>
      </c>
      <c r="T164" s="161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2" t="s">
        <v>140</v>
      </c>
      <c r="AT164" s="162" t="s">
        <v>132</v>
      </c>
      <c r="AU164" s="162" t="s">
        <v>90</v>
      </c>
      <c r="AY164" s="14" t="s">
        <v>129</v>
      </c>
      <c r="BE164" s="88">
        <f t="shared" si="19"/>
        <v>0</v>
      </c>
      <c r="BF164" s="88">
        <f t="shared" si="20"/>
        <v>0</v>
      </c>
      <c r="BG164" s="88">
        <f t="shared" si="21"/>
        <v>0</v>
      </c>
      <c r="BH164" s="88">
        <f t="shared" si="22"/>
        <v>0</v>
      </c>
      <c r="BI164" s="88">
        <f t="shared" si="23"/>
        <v>0</v>
      </c>
      <c r="BJ164" s="14" t="s">
        <v>79</v>
      </c>
      <c r="BK164" s="88">
        <f t="shared" si="24"/>
        <v>0</v>
      </c>
      <c r="BL164" s="14" t="s">
        <v>140</v>
      </c>
      <c r="BM164" s="162" t="s">
        <v>244</v>
      </c>
    </row>
    <row r="165" spans="1:65" s="2" customFormat="1" ht="14.45" customHeight="1">
      <c r="A165" s="29"/>
      <c r="B165" s="122"/>
      <c r="C165" s="152" t="s">
        <v>245</v>
      </c>
      <c r="D165" s="152" t="s">
        <v>132</v>
      </c>
      <c r="E165" s="153" t="s">
        <v>246</v>
      </c>
      <c r="F165" s="154" t="s">
        <v>247</v>
      </c>
      <c r="G165" s="155" t="s">
        <v>149</v>
      </c>
      <c r="H165" s="156">
        <v>6</v>
      </c>
      <c r="I165" s="177"/>
      <c r="J165" s="157">
        <f t="shared" si="15"/>
        <v>0</v>
      </c>
      <c r="K165" s="154" t="s">
        <v>1</v>
      </c>
      <c r="L165" s="30"/>
      <c r="M165" s="158" t="s">
        <v>1</v>
      </c>
      <c r="N165" s="159" t="s">
        <v>39</v>
      </c>
      <c r="O165" s="55"/>
      <c r="P165" s="160">
        <f t="shared" si="16"/>
        <v>0</v>
      </c>
      <c r="Q165" s="160">
        <v>5E-05</v>
      </c>
      <c r="R165" s="160">
        <f t="shared" si="17"/>
        <v>0.00030000000000000003</v>
      </c>
      <c r="S165" s="160">
        <v>0</v>
      </c>
      <c r="T165" s="161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2" t="s">
        <v>140</v>
      </c>
      <c r="AT165" s="162" t="s">
        <v>132</v>
      </c>
      <c r="AU165" s="162" t="s">
        <v>90</v>
      </c>
      <c r="AY165" s="14" t="s">
        <v>129</v>
      </c>
      <c r="BE165" s="88">
        <f t="shared" si="19"/>
        <v>0</v>
      </c>
      <c r="BF165" s="88">
        <f t="shared" si="20"/>
        <v>0</v>
      </c>
      <c r="BG165" s="88">
        <f t="shared" si="21"/>
        <v>0</v>
      </c>
      <c r="BH165" s="88">
        <f t="shared" si="22"/>
        <v>0</v>
      </c>
      <c r="BI165" s="88">
        <f t="shared" si="23"/>
        <v>0</v>
      </c>
      <c r="BJ165" s="14" t="s">
        <v>79</v>
      </c>
      <c r="BK165" s="88">
        <f t="shared" si="24"/>
        <v>0</v>
      </c>
      <c r="BL165" s="14" t="s">
        <v>140</v>
      </c>
      <c r="BM165" s="162" t="s">
        <v>248</v>
      </c>
    </row>
    <row r="166" spans="1:65" s="2" customFormat="1" ht="24.2" customHeight="1">
      <c r="A166" s="29"/>
      <c r="B166" s="122"/>
      <c r="C166" s="152" t="s">
        <v>166</v>
      </c>
      <c r="D166" s="152" t="s">
        <v>132</v>
      </c>
      <c r="E166" s="153" t="s">
        <v>249</v>
      </c>
      <c r="F166" s="154" t="s">
        <v>250</v>
      </c>
      <c r="G166" s="155" t="s">
        <v>149</v>
      </c>
      <c r="H166" s="156">
        <v>4</v>
      </c>
      <c r="I166" s="177"/>
      <c r="J166" s="157">
        <f t="shared" si="15"/>
        <v>0</v>
      </c>
      <c r="K166" s="154" t="s">
        <v>1</v>
      </c>
      <c r="L166" s="30"/>
      <c r="M166" s="158" t="s">
        <v>1</v>
      </c>
      <c r="N166" s="159" t="s">
        <v>39</v>
      </c>
      <c r="O166" s="55"/>
      <c r="P166" s="160">
        <f t="shared" si="16"/>
        <v>0</v>
      </c>
      <c r="Q166" s="160">
        <v>5E-05</v>
      </c>
      <c r="R166" s="160">
        <f t="shared" si="17"/>
        <v>0.0002</v>
      </c>
      <c r="S166" s="160">
        <v>0</v>
      </c>
      <c r="T166" s="161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2" t="s">
        <v>140</v>
      </c>
      <c r="AT166" s="162" t="s">
        <v>132</v>
      </c>
      <c r="AU166" s="162" t="s">
        <v>90</v>
      </c>
      <c r="AY166" s="14" t="s">
        <v>129</v>
      </c>
      <c r="BE166" s="88">
        <f t="shared" si="19"/>
        <v>0</v>
      </c>
      <c r="BF166" s="88">
        <f t="shared" si="20"/>
        <v>0</v>
      </c>
      <c r="BG166" s="88">
        <f t="shared" si="21"/>
        <v>0</v>
      </c>
      <c r="BH166" s="88">
        <f t="shared" si="22"/>
        <v>0</v>
      </c>
      <c r="BI166" s="88">
        <f t="shared" si="23"/>
        <v>0</v>
      </c>
      <c r="BJ166" s="14" t="s">
        <v>79</v>
      </c>
      <c r="BK166" s="88">
        <f t="shared" si="24"/>
        <v>0</v>
      </c>
      <c r="BL166" s="14" t="s">
        <v>140</v>
      </c>
      <c r="BM166" s="162" t="s">
        <v>251</v>
      </c>
    </row>
    <row r="167" spans="1:65" s="2" customFormat="1" ht="24.2" customHeight="1">
      <c r="A167" s="29"/>
      <c r="B167" s="122"/>
      <c r="C167" s="152" t="s">
        <v>252</v>
      </c>
      <c r="D167" s="152" t="s">
        <v>132</v>
      </c>
      <c r="E167" s="153" t="s">
        <v>253</v>
      </c>
      <c r="F167" s="154" t="s">
        <v>254</v>
      </c>
      <c r="G167" s="155" t="s">
        <v>225</v>
      </c>
      <c r="H167" s="156">
        <v>2</v>
      </c>
      <c r="I167" s="177"/>
      <c r="J167" s="157">
        <f t="shared" si="15"/>
        <v>0</v>
      </c>
      <c r="K167" s="154" t="s">
        <v>1</v>
      </c>
      <c r="L167" s="30"/>
      <c r="M167" s="158" t="s">
        <v>1</v>
      </c>
      <c r="N167" s="159" t="s">
        <v>39</v>
      </c>
      <c r="O167" s="55"/>
      <c r="P167" s="160">
        <f t="shared" si="16"/>
        <v>0</v>
      </c>
      <c r="Q167" s="160">
        <v>0</v>
      </c>
      <c r="R167" s="160">
        <f t="shared" si="17"/>
        <v>0</v>
      </c>
      <c r="S167" s="160">
        <v>0</v>
      </c>
      <c r="T167" s="161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2" t="s">
        <v>140</v>
      </c>
      <c r="AT167" s="162" t="s">
        <v>132</v>
      </c>
      <c r="AU167" s="162" t="s">
        <v>90</v>
      </c>
      <c r="AY167" s="14" t="s">
        <v>129</v>
      </c>
      <c r="BE167" s="88">
        <f t="shared" si="19"/>
        <v>0</v>
      </c>
      <c r="BF167" s="88">
        <f t="shared" si="20"/>
        <v>0</v>
      </c>
      <c r="BG167" s="88">
        <f t="shared" si="21"/>
        <v>0</v>
      </c>
      <c r="BH167" s="88">
        <f t="shared" si="22"/>
        <v>0</v>
      </c>
      <c r="BI167" s="88">
        <f t="shared" si="23"/>
        <v>0</v>
      </c>
      <c r="BJ167" s="14" t="s">
        <v>79</v>
      </c>
      <c r="BK167" s="88">
        <f t="shared" si="24"/>
        <v>0</v>
      </c>
      <c r="BL167" s="14" t="s">
        <v>140</v>
      </c>
      <c r="BM167" s="162" t="s">
        <v>255</v>
      </c>
    </row>
    <row r="168" spans="2:63" s="12" customFormat="1" ht="22.9" customHeight="1">
      <c r="B168" s="139"/>
      <c r="D168" s="140" t="s">
        <v>73</v>
      </c>
      <c r="E168" s="150" t="s">
        <v>256</v>
      </c>
      <c r="F168" s="150" t="s">
        <v>257</v>
      </c>
      <c r="I168" s="178"/>
      <c r="J168" s="151">
        <f>BK168</f>
        <v>0</v>
      </c>
      <c r="L168" s="139"/>
      <c r="M168" s="144"/>
      <c r="N168" s="145"/>
      <c r="O168" s="145"/>
      <c r="P168" s="146">
        <f>P169</f>
        <v>0</v>
      </c>
      <c r="Q168" s="145"/>
      <c r="R168" s="146">
        <f>R169</f>
        <v>0</v>
      </c>
      <c r="S168" s="145"/>
      <c r="T168" s="147">
        <f>T169</f>
        <v>0</v>
      </c>
      <c r="AR168" s="140" t="s">
        <v>79</v>
      </c>
      <c r="AT168" s="148" t="s">
        <v>73</v>
      </c>
      <c r="AU168" s="148" t="s">
        <v>79</v>
      </c>
      <c r="AY168" s="140" t="s">
        <v>129</v>
      </c>
      <c r="BK168" s="149">
        <f>BK169</f>
        <v>0</v>
      </c>
    </row>
    <row r="169" spans="1:65" s="2" customFormat="1" ht="24.2" customHeight="1">
      <c r="A169" s="29"/>
      <c r="B169" s="122"/>
      <c r="C169" s="152" t="s">
        <v>79</v>
      </c>
      <c r="D169" s="152" t="s">
        <v>132</v>
      </c>
      <c r="E169" s="153" t="s">
        <v>258</v>
      </c>
      <c r="F169" s="154" t="s">
        <v>259</v>
      </c>
      <c r="G169" s="155" t="s">
        <v>260</v>
      </c>
      <c r="H169" s="156">
        <v>72</v>
      </c>
      <c r="I169" s="177"/>
      <c r="J169" s="157">
        <f>ROUND(I169*H169,2)</f>
        <v>0</v>
      </c>
      <c r="K169" s="154" t="s">
        <v>1</v>
      </c>
      <c r="L169" s="30"/>
      <c r="M169" s="163" t="s">
        <v>1</v>
      </c>
      <c r="N169" s="164" t="s">
        <v>39</v>
      </c>
      <c r="O169" s="165"/>
      <c r="P169" s="166">
        <f>O169*H169</f>
        <v>0</v>
      </c>
      <c r="Q169" s="166">
        <v>0</v>
      </c>
      <c r="R169" s="166">
        <f>Q169*H169</f>
        <v>0</v>
      </c>
      <c r="S169" s="166">
        <v>0</v>
      </c>
      <c r="T169" s="167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2" t="s">
        <v>140</v>
      </c>
      <c r="AT169" s="162" t="s">
        <v>132</v>
      </c>
      <c r="AU169" s="162" t="s">
        <v>90</v>
      </c>
      <c r="AY169" s="14" t="s">
        <v>129</v>
      </c>
      <c r="BE169" s="88">
        <f>IF(N169="základní",J169,0)</f>
        <v>0</v>
      </c>
      <c r="BF169" s="88">
        <f>IF(N169="snížená",J169,0)</f>
        <v>0</v>
      </c>
      <c r="BG169" s="88">
        <f>IF(N169="zákl. přenesená",J169,0)</f>
        <v>0</v>
      </c>
      <c r="BH169" s="88">
        <f>IF(N169="sníž. přenesená",J169,0)</f>
        <v>0</v>
      </c>
      <c r="BI169" s="88">
        <f>IF(N169="nulová",J169,0)</f>
        <v>0</v>
      </c>
      <c r="BJ169" s="14" t="s">
        <v>79</v>
      </c>
      <c r="BK169" s="88">
        <f>ROUND(I169*H169,2)</f>
        <v>0</v>
      </c>
      <c r="BL169" s="14" t="s">
        <v>140</v>
      </c>
      <c r="BM169" s="162" t="s">
        <v>261</v>
      </c>
    </row>
    <row r="170" spans="1:31" s="2" customFormat="1" ht="6.95" customHeight="1">
      <c r="A170" s="29"/>
      <c r="B170" s="44"/>
      <c r="C170" s="45"/>
      <c r="D170" s="45"/>
      <c r="E170" s="45"/>
      <c r="F170" s="45"/>
      <c r="G170" s="45"/>
      <c r="H170" s="45"/>
      <c r="I170" s="45"/>
      <c r="J170" s="45"/>
      <c r="K170" s="45"/>
      <c r="L170" s="30"/>
      <c r="M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</sheetData>
  <autoFilter ref="C128:K169"/>
  <mergeCells count="11">
    <mergeCell ref="E121:H121"/>
    <mergeCell ref="E7:H7"/>
    <mergeCell ref="E16:H16"/>
    <mergeCell ref="E25:H25"/>
    <mergeCell ref="E85:H85"/>
    <mergeCell ref="D105:F105"/>
    <mergeCell ref="L2:V2"/>
    <mergeCell ref="D106:F106"/>
    <mergeCell ref="D107:F107"/>
    <mergeCell ref="D108:F108"/>
    <mergeCell ref="D109:F109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RENATA\Renata</dc:creator>
  <cp:keywords/>
  <dc:description/>
  <cp:lastModifiedBy>Radim</cp:lastModifiedBy>
  <dcterms:created xsi:type="dcterms:W3CDTF">2020-12-18T12:41:51Z</dcterms:created>
  <dcterms:modified xsi:type="dcterms:W3CDTF">2022-01-28T09:09:24Z</dcterms:modified>
  <cp:category/>
  <cp:version/>
  <cp:contentType/>
  <cp:contentStatus/>
</cp:coreProperties>
</file>