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S:\_Pracovni\_Prace\OSU-RAMPA CHITTUSI\_final\edit\VÝKAZ VÝMĚR\"/>
    </mc:Choice>
  </mc:AlternateContent>
  <xr:revisionPtr revIDLastSave="0" documentId="13_ncr:1_{88856C36-BB02-41CB-BF7B-5CB6A05E0E24}" xr6:coauthVersionLast="47" xr6:coauthVersionMax="47" xr10:uidLastSave="{00000000-0000-0000-0000-000000000000}"/>
  <workbookProtection workbookAlgorithmName="SHA-512" workbookHashValue="cDpWorEuQahmHn8Hh4OBBCjhKBFIbc9jMxJEXZrx6jVZUrUTQB2meb3E5VC4rAlI/4BWSfJlDhD/soiBw1SWNA==" workbookSaltValue="f7ZULCR5FQ+j+iM2IEQgzw==" workbookSpinCount="100000" lockStructure="1"/>
  <bookViews>
    <workbookView xWindow="-108" yWindow="-108" windowWidth="30936" windowHeight="16896" xr2:uid="{00000000-000D-0000-FFFF-FFFF00000000}"/>
  </bookViews>
  <sheets>
    <sheet name="Rekapitulace stavby" sheetId="1" r:id="rId1"/>
    <sheet name="1 - Stavební část - Oprav..." sheetId="2" r:id="rId2"/>
    <sheet name="2 - Zdravotechnika - kana..." sheetId="3" r:id="rId3"/>
    <sheet name="VON - Vedlejší a ostatní ..." sheetId="4" r:id="rId4"/>
    <sheet name="Pokyny pro vyplnění" sheetId="5" r:id="rId5"/>
  </sheets>
  <definedNames>
    <definedName name="_xlnm._FilterDatabase" localSheetId="1" hidden="1">'1 - Stavební část - Oprav...'!$C$96:$K$644</definedName>
    <definedName name="_xlnm._FilterDatabase" localSheetId="2" hidden="1">'2 - Zdravotechnika - kana...'!$C$85:$K$115</definedName>
    <definedName name="_xlnm._FilterDatabase" localSheetId="3" hidden="1">'VON - Vedlejší a ostatní ...'!$C$82:$K$93</definedName>
    <definedName name="_xlnm.Print_Titles" localSheetId="1">'1 - Stavební část - Oprav...'!$96:$96</definedName>
    <definedName name="_xlnm.Print_Titles" localSheetId="2">'2 - Zdravotechnika - kana...'!$85:$85</definedName>
    <definedName name="_xlnm.Print_Titles" localSheetId="0">'Rekapitulace stavby'!$52:$52</definedName>
    <definedName name="_xlnm.Print_Titles" localSheetId="3">'VON - Vedlejší a ostatní ...'!$82:$82</definedName>
    <definedName name="_xlnm.Print_Area" localSheetId="1">'1 - Stavební část - Oprav...'!$C$4:$J$39,'1 - Stavební část - Oprav...'!$C$45:$J$78,'1 - Stavební část - Oprav...'!$C$84:$K$644</definedName>
    <definedName name="_xlnm.Print_Area" localSheetId="2">'2 - Zdravotechnika - kana...'!$C$4:$J$39,'2 - Zdravotechnika - kana...'!$C$45:$J$67,'2 - Zdravotechnika - kana...'!$C$73:$K$115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3">'VON - Vedlejší a ostatní ...'!$C$4:$J$39,'VON - Vedlejší a ostatní ...'!$C$45:$J$64,'VON - Vedlejší a ostatní ...'!$C$70:$K$93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92" i="4"/>
  <c r="BH92" i="4"/>
  <c r="BG92" i="4"/>
  <c r="BF92" i="4"/>
  <c r="T92" i="4"/>
  <c r="T91" i="4" s="1"/>
  <c r="R92" i="4"/>
  <c r="R91" i="4"/>
  <c r="P92" i="4"/>
  <c r="P91" i="4"/>
  <c r="BI89" i="4"/>
  <c r="BH89" i="4"/>
  <c r="BG89" i="4"/>
  <c r="BF89" i="4"/>
  <c r="T89" i="4"/>
  <c r="T88" i="4"/>
  <c r="R89" i="4"/>
  <c r="R88" i="4" s="1"/>
  <c r="P89" i="4"/>
  <c r="P88" i="4"/>
  <c r="BI86" i="4"/>
  <c r="BH86" i="4"/>
  <c r="BG86" i="4"/>
  <c r="BF86" i="4"/>
  <c r="T86" i="4"/>
  <c r="T85" i="4" s="1"/>
  <c r="R86" i="4"/>
  <c r="R85" i="4" s="1"/>
  <c r="P86" i="4"/>
  <c r="P85" i="4"/>
  <c r="P84" i="4" s="1"/>
  <c r="P83" i="4" s="1"/>
  <c r="AU57" i="1" s="1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77" i="4" s="1"/>
  <c r="E7" i="4"/>
  <c r="E48" i="4" s="1"/>
  <c r="J37" i="3"/>
  <c r="J36" i="3"/>
  <c r="AY56" i="1"/>
  <c r="J35" i="3"/>
  <c r="AX56" i="1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T107" i="3"/>
  <c r="R108" i="3"/>
  <c r="R107" i="3"/>
  <c r="P108" i="3"/>
  <c r="P107" i="3" s="1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52" i="3" s="1"/>
  <c r="E7" i="3"/>
  <c r="E48" i="3" s="1"/>
  <c r="J37" i="2"/>
  <c r="J36" i="2"/>
  <c r="AY55" i="1"/>
  <c r="J35" i="2"/>
  <c r="AX55" i="1"/>
  <c r="BI639" i="2"/>
  <c r="BH639" i="2"/>
  <c r="BG639" i="2"/>
  <c r="BF639" i="2"/>
  <c r="T639" i="2"/>
  <c r="R639" i="2"/>
  <c r="P639" i="2"/>
  <c r="P631" i="2"/>
  <c r="BI632" i="2"/>
  <c r="BH632" i="2"/>
  <c r="BG632" i="2"/>
  <c r="BF632" i="2"/>
  <c r="T632" i="2"/>
  <c r="T631" i="2" s="1"/>
  <c r="R632" i="2"/>
  <c r="R631" i="2" s="1"/>
  <c r="P632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4" i="2"/>
  <c r="BH594" i="2"/>
  <c r="BG594" i="2"/>
  <c r="BF594" i="2"/>
  <c r="T594" i="2"/>
  <c r="R594" i="2"/>
  <c r="P594" i="2"/>
  <c r="BI580" i="2"/>
  <c r="BH580" i="2"/>
  <c r="BG580" i="2"/>
  <c r="BF580" i="2"/>
  <c r="T580" i="2"/>
  <c r="R580" i="2"/>
  <c r="P580" i="2"/>
  <c r="BI577" i="2"/>
  <c r="BH577" i="2"/>
  <c r="BG577" i="2"/>
  <c r="BF577" i="2"/>
  <c r="T577" i="2"/>
  <c r="R577" i="2"/>
  <c r="P577" i="2"/>
  <c r="BI569" i="2"/>
  <c r="BH569" i="2"/>
  <c r="BG569" i="2"/>
  <c r="BF569" i="2"/>
  <c r="T569" i="2"/>
  <c r="R569" i="2"/>
  <c r="P569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2" i="2"/>
  <c r="BH552" i="2"/>
  <c r="BG552" i="2"/>
  <c r="BF552" i="2"/>
  <c r="T552" i="2"/>
  <c r="R552" i="2"/>
  <c r="P552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27" i="2"/>
  <c r="BH527" i="2"/>
  <c r="BG527" i="2"/>
  <c r="BF527" i="2"/>
  <c r="T527" i="2"/>
  <c r="R527" i="2"/>
  <c r="P527" i="2"/>
  <c r="BI520" i="2"/>
  <c r="BH520" i="2"/>
  <c r="BG520" i="2"/>
  <c r="BF520" i="2"/>
  <c r="T520" i="2"/>
  <c r="R520" i="2"/>
  <c r="P520" i="2"/>
  <c r="BI514" i="2"/>
  <c r="BH514" i="2"/>
  <c r="BG514" i="2"/>
  <c r="BF514" i="2"/>
  <c r="T514" i="2"/>
  <c r="R514" i="2"/>
  <c r="P514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78" i="2"/>
  <c r="BH478" i="2"/>
  <c r="BG478" i="2"/>
  <c r="BF478" i="2"/>
  <c r="T478" i="2"/>
  <c r="R478" i="2"/>
  <c r="P478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7" i="2"/>
  <c r="BH457" i="2"/>
  <c r="BG457" i="2"/>
  <c r="BF457" i="2"/>
  <c r="T457" i="2"/>
  <c r="R457" i="2"/>
  <c r="P457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T435" i="2"/>
  <c r="R436" i="2"/>
  <c r="R435" i="2" s="1"/>
  <c r="P436" i="2"/>
  <c r="P435" i="2" s="1"/>
  <c r="BI429" i="2"/>
  <c r="BH429" i="2"/>
  <c r="BG429" i="2"/>
  <c r="BF429" i="2"/>
  <c r="T429" i="2"/>
  <c r="T428" i="2"/>
  <c r="R429" i="2"/>
  <c r="R428" i="2"/>
  <c r="P429" i="2"/>
  <c r="P428" i="2" s="1"/>
  <c r="BI426" i="2"/>
  <c r="BH426" i="2"/>
  <c r="BG426" i="2"/>
  <c r="BF426" i="2"/>
  <c r="T426" i="2"/>
  <c r="R426" i="2"/>
  <c r="P426" i="2"/>
  <c r="BI409" i="2"/>
  <c r="BH409" i="2"/>
  <c r="BG409" i="2"/>
  <c r="BF409" i="2"/>
  <c r="T409" i="2"/>
  <c r="R409" i="2"/>
  <c r="P409" i="2"/>
  <c r="BI399" i="2"/>
  <c r="BH399" i="2"/>
  <c r="BG399" i="2"/>
  <c r="BF399" i="2"/>
  <c r="T399" i="2"/>
  <c r="R399" i="2"/>
  <c r="P399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T386" i="2"/>
  <c r="R387" i="2"/>
  <c r="R386" i="2" s="1"/>
  <c r="P387" i="2"/>
  <c r="P386" i="2" s="1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2" i="2"/>
  <c r="BH352" i="2"/>
  <c r="BG352" i="2"/>
  <c r="BF352" i="2"/>
  <c r="T352" i="2"/>
  <c r="R352" i="2"/>
  <c r="P352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5" i="2"/>
  <c r="BH335" i="2"/>
  <c r="BG335" i="2"/>
  <c r="BF335" i="2"/>
  <c r="T335" i="2"/>
  <c r="R335" i="2"/>
  <c r="P335" i="2"/>
  <c r="BI326" i="2"/>
  <c r="BH326" i="2"/>
  <c r="BG326" i="2"/>
  <c r="BF326" i="2"/>
  <c r="T326" i="2"/>
  <c r="R326" i="2"/>
  <c r="P326" i="2"/>
  <c r="BI298" i="2"/>
  <c r="BH298" i="2"/>
  <c r="BG298" i="2"/>
  <c r="BF298" i="2"/>
  <c r="T298" i="2"/>
  <c r="R298" i="2"/>
  <c r="P298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1" i="2"/>
  <c r="BH161" i="2"/>
  <c r="BG161" i="2"/>
  <c r="BF161" i="2"/>
  <c r="T161" i="2"/>
  <c r="R161" i="2"/>
  <c r="P161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T135" i="2" s="1"/>
  <c r="R136" i="2"/>
  <c r="R135" i="2"/>
  <c r="P136" i="2"/>
  <c r="P135" i="2" s="1"/>
  <c r="BI128" i="2"/>
  <c r="BH128" i="2"/>
  <c r="BG128" i="2"/>
  <c r="BF128" i="2"/>
  <c r="T128" i="2"/>
  <c r="R128" i="2"/>
  <c r="P128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T99" i="2" s="1"/>
  <c r="R100" i="2"/>
  <c r="R99" i="2"/>
  <c r="P100" i="2"/>
  <c r="P99" i="2" s="1"/>
  <c r="J94" i="2"/>
  <c r="J93" i="2"/>
  <c r="F93" i="2"/>
  <c r="F91" i="2"/>
  <c r="E89" i="2"/>
  <c r="J55" i="2"/>
  <c r="J54" i="2"/>
  <c r="F54" i="2"/>
  <c r="F52" i="2"/>
  <c r="E50" i="2"/>
  <c r="J18" i="2"/>
  <c r="E18" i="2"/>
  <c r="F94" i="2"/>
  <c r="J17" i="2"/>
  <c r="J12" i="2"/>
  <c r="J91" i="2"/>
  <c r="E7" i="2"/>
  <c r="E87" i="2"/>
  <c r="L50" i="1"/>
  <c r="AM50" i="1"/>
  <c r="AM49" i="1"/>
  <c r="L49" i="1"/>
  <c r="AM47" i="1"/>
  <c r="L47" i="1"/>
  <c r="L45" i="1"/>
  <c r="L44" i="1"/>
  <c r="J111" i="3"/>
  <c r="BK114" i="3"/>
  <c r="J249" i="2"/>
  <c r="J391" i="2"/>
  <c r="J237" i="2"/>
  <c r="J621" i="2"/>
  <c r="BK187" i="2"/>
  <c r="BK136" i="2"/>
  <c r="J639" i="2"/>
  <c r="BK111" i="3"/>
  <c r="BK534" i="2"/>
  <c r="J106" i="3"/>
  <c r="J429" i="2"/>
  <c r="BK110" i="3"/>
  <c r="J627" i="2"/>
  <c r="J623" i="2"/>
  <c r="BK613" i="2"/>
  <c r="BK326" i="2"/>
  <c r="J625" i="2"/>
  <c r="BK538" i="2"/>
  <c r="BK174" i="2"/>
  <c r="J580" i="2"/>
  <c r="J136" i="2"/>
  <c r="J92" i="4"/>
  <c r="BK115" i="3"/>
  <c r="J546" i="2"/>
  <c r="BK298" i="2"/>
  <c r="J359" i="2"/>
  <c r="BK189" i="2"/>
  <c r="J577" i="2"/>
  <c r="BK457" i="2"/>
  <c r="BK446" i="2"/>
  <c r="J464" i="2"/>
  <c r="BK95" i="3"/>
  <c r="BK274" i="2"/>
  <c r="BK486" i="2"/>
  <c r="BK105" i="3"/>
  <c r="BK226" i="2"/>
  <c r="J176" i="2"/>
  <c r="J381" i="2"/>
  <c r="BK89" i="4"/>
  <c r="BK536" i="2"/>
  <c r="J283" i="2"/>
  <c r="J206" i="2"/>
  <c r="J487" i="2"/>
  <c r="BK94" i="3"/>
  <c r="BK261" i="2"/>
  <c r="BK379" i="2"/>
  <c r="BK161" i="2"/>
  <c r="BK602" i="2"/>
  <c r="BK544" i="2"/>
  <c r="BK101" i="3"/>
  <c r="BK478" i="2"/>
  <c r="J89" i="4"/>
  <c r="J335" i="2"/>
  <c r="BK377" i="2"/>
  <c r="BK144" i="2"/>
  <c r="J247" i="2"/>
  <c r="BK520" i="2"/>
  <c r="J189" i="2"/>
  <c r="BK627" i="2"/>
  <c r="J144" i="2"/>
  <c r="J108" i="3"/>
  <c r="BK623" i="2"/>
  <c r="BK128" i="2"/>
  <c r="J268" i="2"/>
  <c r="BK604" i="2"/>
  <c r="BK616" i="2"/>
  <c r="BK92" i="4"/>
  <c r="BK598" i="2"/>
  <c r="BK426" i="2"/>
  <c r="BK569" i="2"/>
  <c r="BK231" i="2"/>
  <c r="BK237" i="2"/>
  <c r="J94" i="3"/>
  <c r="J187" i="2"/>
  <c r="J342" i="2"/>
  <c r="BK103" i="3"/>
  <c r="BK552" i="2"/>
  <c r="J172" i="2"/>
  <c r="BK89" i="3"/>
  <c r="J326" i="2"/>
  <c r="BK217" i="2"/>
  <c r="BK409" i="2"/>
  <c r="BK150" i="2"/>
  <c r="J446" i="2"/>
  <c r="J514" i="2"/>
  <c r="J505" i="2"/>
  <c r="BK176" i="2"/>
  <c r="J274" i="2"/>
  <c r="BK250" i="2"/>
  <c r="J114" i="3"/>
  <c r="BK140" i="2"/>
  <c r="BK384" i="2"/>
  <c r="BK381" i="2"/>
  <c r="J436" i="2"/>
  <c r="J200" i="2"/>
  <c r="BK287" i="2"/>
  <c r="BK97" i="3"/>
  <c r="BK606" i="2"/>
  <c r="BK108" i="3"/>
  <c r="J602" i="2"/>
  <c r="J140" i="2"/>
  <c r="BK102" i="3"/>
  <c r="BK359" i="2"/>
  <c r="J287" i="2"/>
  <c r="J99" i="3"/>
  <c r="J594" i="2"/>
  <c r="BK112" i="3"/>
  <c r="J462" i="2"/>
  <c r="BK374" i="2"/>
  <c r="J426" i="2"/>
  <c r="BK172" i="2"/>
  <c r="J439" i="2"/>
  <c r="J377" i="2"/>
  <c r="J102" i="3"/>
  <c r="J217" i="2"/>
  <c r="J444" i="2"/>
  <c r="BK629" i="2"/>
  <c r="J105" i="3"/>
  <c r="J559" i="2"/>
  <c r="BK259" i="2"/>
  <c r="BK100" i="2"/>
  <c r="BK577" i="2"/>
  <c r="BK514" i="2"/>
  <c r="J387" i="2"/>
  <c r="J101" i="3"/>
  <c r="BK462" i="2"/>
  <c r="BK98" i="3"/>
  <c r="BK247" i="2"/>
  <c r="J491" i="2"/>
  <c r="J105" i="2"/>
  <c r="J161" i="2"/>
  <c r="J241" i="2"/>
  <c r="AS54" i="1"/>
  <c r="J253" i="2"/>
  <c r="J352" i="2"/>
  <c r="J374" i="2"/>
  <c r="J632" i="2"/>
  <c r="J86" i="4"/>
  <c r="J246" i="2"/>
  <c r="BK468" i="2"/>
  <c r="BK561" i="2"/>
  <c r="J552" i="2"/>
  <c r="BK487" i="2"/>
  <c r="BK212" i="2"/>
  <c r="J457" i="2"/>
  <c r="BK249" i="2"/>
  <c r="J345" i="2"/>
  <c r="J112" i="3"/>
  <c r="J486" i="2"/>
  <c r="J95" i="3"/>
  <c r="BK632" i="2"/>
  <c r="J100" i="2"/>
  <c r="J616" i="2"/>
  <c r="BK283" i="2"/>
  <c r="BK113" i="3"/>
  <c r="BK335" i="2"/>
  <c r="J110" i="3"/>
  <c r="BK352" i="2"/>
  <c r="J598" i="2"/>
  <c r="BK508" i="2"/>
  <c r="J561" i="2"/>
  <c r="BK387" i="2"/>
  <c r="J113" i="3"/>
  <c r="BK600" i="2"/>
  <c r="BK106" i="3"/>
  <c r="BK90" i="3"/>
  <c r="J250" i="2"/>
  <c r="J298" i="2"/>
  <c r="BK232" i="2"/>
  <c r="BK99" i="3"/>
  <c r="J174" i="2"/>
  <c r="J536" i="2"/>
  <c r="BK580" i="2"/>
  <c r="BK439" i="2"/>
  <c r="J520" i="2"/>
  <c r="BK505" i="2"/>
  <c r="BK559" i="2"/>
  <c r="J629" i="2"/>
  <c r="J259" i="2"/>
  <c r="BK246" i="2"/>
  <c r="BK491" i="2"/>
  <c r="BK399" i="2"/>
  <c r="J231" i="2"/>
  <c r="J103" i="3"/>
  <c r="J128" i="2"/>
  <c r="BK268" i="2"/>
  <c r="J150" i="2"/>
  <c r="BK546" i="2"/>
  <c r="J232" i="2"/>
  <c r="BK342" i="2"/>
  <c r="J93" i="3"/>
  <c r="J399" i="2"/>
  <c r="BK464" i="2"/>
  <c r="BK495" i="2"/>
  <c r="BK345" i="2"/>
  <c r="J115" i="3"/>
  <c r="BK92" i="3"/>
  <c r="BK527" i="2"/>
  <c r="BK206" i="2"/>
  <c r="BK86" i="4"/>
  <c r="J495" i="2"/>
  <c r="BK621" i="2"/>
  <c r="BK429" i="2"/>
  <c r="BK105" i="2"/>
  <c r="J212" i="2"/>
  <c r="J90" i="3"/>
  <c r="BK639" i="2"/>
  <c r="BK200" i="2"/>
  <c r="J409" i="2"/>
  <c r="J261" i="2"/>
  <c r="BK436" i="2"/>
  <c r="J527" i="2"/>
  <c r="BK241" i="2"/>
  <c r="J104" i="3"/>
  <c r="BK594" i="2"/>
  <c r="J604" i="2"/>
  <c r="BK444" i="2"/>
  <c r="BK93" i="3"/>
  <c r="BK253" i="2"/>
  <c r="J613" i="2"/>
  <c r="J97" i="3"/>
  <c r="J384" i="2"/>
  <c r="J234" i="2"/>
  <c r="J92" i="3"/>
  <c r="J606" i="2"/>
  <c r="BK391" i="2"/>
  <c r="J544" i="2"/>
  <c r="J98" i="3"/>
  <c r="J600" i="2"/>
  <c r="J89" i="3"/>
  <c r="J534" i="2"/>
  <c r="BK470" i="2"/>
  <c r="J508" i="2"/>
  <c r="J538" i="2"/>
  <c r="J468" i="2"/>
  <c r="J470" i="2"/>
  <c r="BK104" i="3"/>
  <c r="J379" i="2"/>
  <c r="BK625" i="2"/>
  <c r="J569" i="2"/>
  <c r="BK234" i="2"/>
  <c r="J226" i="2"/>
  <c r="J362" i="2"/>
  <c r="BK362" i="2"/>
  <c r="J478" i="2"/>
  <c r="T84" i="4" l="1"/>
  <c r="T83" i="4" s="1"/>
  <c r="R109" i="3"/>
  <c r="R84" i="4"/>
  <c r="R83" i="4" s="1"/>
  <c r="P236" i="2"/>
  <c r="T507" i="2"/>
  <c r="BK104" i="2"/>
  <c r="J104" i="2" s="1"/>
  <c r="J62" i="2" s="1"/>
  <c r="T139" i="2"/>
  <c r="BK376" i="2"/>
  <c r="J376" i="2" s="1"/>
  <c r="J67" i="2" s="1"/>
  <c r="R445" i="2"/>
  <c r="R91" i="3"/>
  <c r="BK109" i="3"/>
  <c r="J109" i="3"/>
  <c r="J66" i="3" s="1"/>
  <c r="P390" i="2"/>
  <c r="BK438" i="2"/>
  <c r="J438" i="2"/>
  <c r="J73" i="2" s="1"/>
  <c r="P96" i="3"/>
  <c r="P109" i="3"/>
  <c r="T104" i="2"/>
  <c r="P139" i="2"/>
  <c r="R390" i="2"/>
  <c r="R438" i="2"/>
  <c r="T615" i="2"/>
  <c r="P88" i="3"/>
  <c r="R100" i="3"/>
  <c r="BK149" i="2"/>
  <c r="J149" i="2"/>
  <c r="J65" i="2" s="1"/>
  <c r="R376" i="2"/>
  <c r="P507" i="2"/>
  <c r="T149" i="2"/>
  <c r="BK507" i="2"/>
  <c r="J507" i="2" s="1"/>
  <c r="J75" i="2" s="1"/>
  <c r="P91" i="3"/>
  <c r="BK100" i="3"/>
  <c r="J100" i="3"/>
  <c r="J64" i="3" s="1"/>
  <c r="P149" i="2"/>
  <c r="P376" i="2"/>
  <c r="BK236" i="2"/>
  <c r="J236" i="2" s="1"/>
  <c r="J66" i="2" s="1"/>
  <c r="P445" i="2"/>
  <c r="P615" i="2"/>
  <c r="BK91" i="3"/>
  <c r="J91" i="3"/>
  <c r="J62" i="3" s="1"/>
  <c r="T96" i="3"/>
  <c r="T109" i="3"/>
  <c r="R104" i="2"/>
  <c r="R139" i="2"/>
  <c r="T390" i="2"/>
  <c r="P438" i="2"/>
  <c r="R149" i="2"/>
  <c r="T376" i="2"/>
  <c r="T445" i="2"/>
  <c r="T88" i="3"/>
  <c r="R96" i="3"/>
  <c r="T236" i="2"/>
  <c r="R507" i="2"/>
  <c r="BK615" i="2"/>
  <c r="J615" i="2"/>
  <c r="J76" i="2" s="1"/>
  <c r="BK88" i="3"/>
  <c r="J88" i="3" s="1"/>
  <c r="J61" i="3" s="1"/>
  <c r="T91" i="3"/>
  <c r="T100" i="3"/>
  <c r="P104" i="2"/>
  <c r="BK139" i="2"/>
  <c r="J139" i="2" s="1"/>
  <c r="J64" i="2" s="1"/>
  <c r="BK390" i="2"/>
  <c r="T438" i="2"/>
  <c r="R615" i="2"/>
  <c r="R88" i="3"/>
  <c r="R87" i="3" s="1"/>
  <c r="R86" i="3" s="1"/>
  <c r="BK96" i="3"/>
  <c r="J96" i="3" s="1"/>
  <c r="J63" i="3" s="1"/>
  <c r="P100" i="3"/>
  <c r="R236" i="2"/>
  <c r="BK445" i="2"/>
  <c r="J445" i="2" s="1"/>
  <c r="J74" i="2" s="1"/>
  <c r="BK135" i="2"/>
  <c r="J135" i="2"/>
  <c r="J63" i="2" s="1"/>
  <c r="BK631" i="2"/>
  <c r="J631" i="2"/>
  <c r="J77" i="2" s="1"/>
  <c r="BK107" i="3"/>
  <c r="J107" i="3"/>
  <c r="J65" i="3" s="1"/>
  <c r="BK99" i="2"/>
  <c r="J99" i="2" s="1"/>
  <c r="J61" i="2" s="1"/>
  <c r="BK386" i="2"/>
  <c r="J386" i="2"/>
  <c r="J68" i="2" s="1"/>
  <c r="BK91" i="4"/>
  <c r="J91" i="4"/>
  <c r="J63" i="4" s="1"/>
  <c r="BK88" i="4"/>
  <c r="J88" i="4"/>
  <c r="J62" i="4" s="1"/>
  <c r="BK428" i="2"/>
  <c r="J428" i="2" s="1"/>
  <c r="J71" i="2" s="1"/>
  <c r="BK435" i="2"/>
  <c r="J435" i="2"/>
  <c r="J72" i="2" s="1"/>
  <c r="BK85" i="4"/>
  <c r="J85" i="4"/>
  <c r="J61" i="4" s="1"/>
  <c r="J52" i="4"/>
  <c r="BE89" i="4"/>
  <c r="F55" i="4"/>
  <c r="E73" i="4"/>
  <c r="BE92" i="4"/>
  <c r="BE86" i="4"/>
  <c r="E76" i="3"/>
  <c r="F83" i="3"/>
  <c r="BE95" i="3"/>
  <c r="J80" i="3"/>
  <c r="BE99" i="3"/>
  <c r="BE103" i="3"/>
  <c r="J390" i="2"/>
  <c r="J70" i="2"/>
  <c r="BE104" i="3"/>
  <c r="BE97" i="3"/>
  <c r="BE102" i="3"/>
  <c r="BE98" i="3"/>
  <c r="BE101" i="3"/>
  <c r="BE115" i="3"/>
  <c r="BE90" i="3"/>
  <c r="BE92" i="3"/>
  <c r="BE89" i="3"/>
  <c r="BE93" i="3"/>
  <c r="BE94" i="3"/>
  <c r="BE114" i="3"/>
  <c r="BE105" i="3"/>
  <c r="BE106" i="3"/>
  <c r="BE112" i="3"/>
  <c r="BE110" i="3"/>
  <c r="BE113" i="3"/>
  <c r="BE108" i="3"/>
  <c r="BE111" i="3"/>
  <c r="BE100" i="2"/>
  <c r="BE105" i="2"/>
  <c r="BE189" i="2"/>
  <c r="BE359" i="2"/>
  <c r="BE217" i="2"/>
  <c r="BE232" i="2"/>
  <c r="BE247" i="2"/>
  <c r="BE381" i="2"/>
  <c r="BE464" i="2"/>
  <c r="BE552" i="2"/>
  <c r="J52" i="2"/>
  <c r="BE174" i="2"/>
  <c r="BE226" i="2"/>
  <c r="BE231" i="2"/>
  <c r="BE352" i="2"/>
  <c r="BE444" i="2"/>
  <c r="BE598" i="2"/>
  <c r="E48" i="2"/>
  <c r="BE250" i="2"/>
  <c r="BE259" i="2"/>
  <c r="BE261" i="2"/>
  <c r="BE268" i="2"/>
  <c r="BE387" i="2"/>
  <c r="BE391" i="2"/>
  <c r="BE436" i="2"/>
  <c r="BE527" i="2"/>
  <c r="BE546" i="2"/>
  <c r="BE561" i="2"/>
  <c r="BE613" i="2"/>
  <c r="BE627" i="2"/>
  <c r="F55" i="2"/>
  <c r="BE144" i="2"/>
  <c r="BE161" i="2"/>
  <c r="BE377" i="2"/>
  <c r="BE621" i="2"/>
  <c r="BE623" i="2"/>
  <c r="BE140" i="2"/>
  <c r="BE237" i="2"/>
  <c r="BE287" i="2"/>
  <c r="BE362" i="2"/>
  <c r="BE625" i="2"/>
  <c r="BE639" i="2"/>
  <c r="BE136" i="2"/>
  <c r="BE374" i="2"/>
  <c r="BE384" i="2"/>
  <c r="BE478" i="2"/>
  <c r="BE246" i="2"/>
  <c r="BE249" i="2"/>
  <c r="BE274" i="2"/>
  <c r="BE379" i="2"/>
  <c r="BE409" i="2"/>
  <c r="BE446" i="2"/>
  <c r="BE559" i="2"/>
  <c r="BE604" i="2"/>
  <c r="BE616" i="2"/>
  <c r="BE150" i="2"/>
  <c r="BE172" i="2"/>
  <c r="BE176" i="2"/>
  <c r="BE187" i="2"/>
  <c r="BE200" i="2"/>
  <c r="BE283" i="2"/>
  <c r="BE470" i="2"/>
  <c r="BE544" i="2"/>
  <c r="BE629" i="2"/>
  <c r="BE298" i="2"/>
  <c r="BE326" i="2"/>
  <c r="BE536" i="2"/>
  <c r="BE577" i="2"/>
  <c r="BE632" i="2"/>
  <c r="BE342" i="2"/>
  <c r="BE514" i="2"/>
  <c r="BE520" i="2"/>
  <c r="BE538" i="2"/>
  <c r="BE600" i="2"/>
  <c r="BE241" i="2"/>
  <c r="BE335" i="2"/>
  <c r="BE457" i="2"/>
  <c r="BE462" i="2"/>
  <c r="BE468" i="2"/>
  <c r="BE486" i="2"/>
  <c r="BE534" i="2"/>
  <c r="BE580" i="2"/>
  <c r="BE594" i="2"/>
  <c r="BE128" i="2"/>
  <c r="BE206" i="2"/>
  <c r="BE212" i="2"/>
  <c r="BE234" i="2"/>
  <c r="BE345" i="2"/>
  <c r="BE429" i="2"/>
  <c r="BE491" i="2"/>
  <c r="BE569" i="2"/>
  <c r="BE602" i="2"/>
  <c r="BE606" i="2"/>
  <c r="BE253" i="2"/>
  <c r="BE399" i="2"/>
  <c r="BE426" i="2"/>
  <c r="BE439" i="2"/>
  <c r="BE487" i="2"/>
  <c r="BE495" i="2"/>
  <c r="BE505" i="2"/>
  <c r="BE508" i="2"/>
  <c r="J34" i="3"/>
  <c r="AW56" i="1" s="1"/>
  <c r="F34" i="3"/>
  <c r="BA56" i="1" s="1"/>
  <c r="F34" i="2"/>
  <c r="BA55" i="1"/>
  <c r="F35" i="4"/>
  <c r="BB57" i="1" s="1"/>
  <c r="F34" i="4"/>
  <c r="BA57" i="1" s="1"/>
  <c r="F36" i="2"/>
  <c r="BC55" i="1"/>
  <c r="J34" i="2"/>
  <c r="AW55" i="1" s="1"/>
  <c r="F37" i="3"/>
  <c r="BD56" i="1" s="1"/>
  <c r="F36" i="4"/>
  <c r="BC57" i="1"/>
  <c r="F35" i="2"/>
  <c r="BB55" i="1" s="1"/>
  <c r="F35" i="3"/>
  <c r="BB56" i="1" s="1"/>
  <c r="J34" i="4"/>
  <c r="AW57" i="1"/>
  <c r="F37" i="4"/>
  <c r="BD57" i="1" s="1"/>
  <c r="F36" i="3"/>
  <c r="BC56" i="1" s="1"/>
  <c r="F37" i="2"/>
  <c r="BD55" i="1"/>
  <c r="BK98" i="2" l="1"/>
  <c r="J98" i="2" s="1"/>
  <c r="J60" i="2" s="1"/>
  <c r="T389" i="2"/>
  <c r="BK389" i="2"/>
  <c r="J389" i="2"/>
  <c r="J69" i="2"/>
  <c r="P389" i="2"/>
  <c r="T98" i="2"/>
  <c r="T97" i="2" s="1"/>
  <c r="R389" i="2"/>
  <c r="T87" i="3"/>
  <c r="T86" i="3" s="1"/>
  <c r="R98" i="2"/>
  <c r="R97" i="2" s="1"/>
  <c r="P87" i="3"/>
  <c r="P86" i="3"/>
  <c r="AU56" i="1"/>
  <c r="P98" i="2"/>
  <c r="P97" i="2" s="1"/>
  <c r="AU55" i="1" s="1"/>
  <c r="BK84" i="4"/>
  <c r="J84" i="4" s="1"/>
  <c r="J60" i="4" s="1"/>
  <c r="BK87" i="3"/>
  <c r="J87" i="3"/>
  <c r="J60" i="3" s="1"/>
  <c r="BK97" i="2"/>
  <c r="J97" i="2"/>
  <c r="J59" i="2" s="1"/>
  <c r="J33" i="3"/>
  <c r="AV56" i="1" s="1"/>
  <c r="AT56" i="1" s="1"/>
  <c r="J33" i="2"/>
  <c r="AV55" i="1" s="1"/>
  <c r="AT55" i="1" s="1"/>
  <c r="BA54" i="1"/>
  <c r="AW54" i="1" s="1"/>
  <c r="AK30" i="1" s="1"/>
  <c r="BC54" i="1"/>
  <c r="W32" i="1"/>
  <c r="BB54" i="1"/>
  <c r="W31" i="1"/>
  <c r="F33" i="3"/>
  <c r="AZ56" i="1" s="1"/>
  <c r="BD54" i="1"/>
  <c r="W33" i="1"/>
  <c r="F33" i="4"/>
  <c r="AZ57" i="1" s="1"/>
  <c r="F33" i="2"/>
  <c r="AZ55" i="1" s="1"/>
  <c r="J33" i="4"/>
  <c r="AV57" i="1" s="1"/>
  <c r="AT57" i="1" s="1"/>
  <c r="BK86" i="3" l="1"/>
  <c r="J86" i="3"/>
  <c r="BK83" i="4"/>
  <c r="J83" i="4" s="1"/>
  <c r="J59" i="4" s="1"/>
  <c r="AU54" i="1"/>
  <c r="J30" i="2"/>
  <c r="AG55" i="1" s="1"/>
  <c r="AX54" i="1"/>
  <c r="W30" i="1"/>
  <c r="J30" i="3"/>
  <c r="AG56" i="1" s="1"/>
  <c r="AZ54" i="1"/>
  <c r="W29" i="1"/>
  <c r="AY54" i="1"/>
  <c r="J39" i="3" l="1"/>
  <c r="J59" i="3"/>
  <c r="J39" i="2"/>
  <c r="AN55" i="1"/>
  <c r="AN56" i="1"/>
  <c r="AV54" i="1"/>
  <c r="AK29" i="1" s="1"/>
  <c r="J30" i="4"/>
  <c r="AG57" i="1"/>
  <c r="AG54" i="1"/>
  <c r="AK26" i="1"/>
  <c r="J39" i="4" l="1"/>
  <c r="AN57" i="1"/>
  <c r="AK35" i="1"/>
  <c r="AT54" i="1"/>
  <c r="AN54" i="1"/>
</calcChain>
</file>

<file path=xl/sharedStrings.xml><?xml version="1.0" encoding="utf-8"?>
<sst xmlns="http://schemas.openxmlformats.org/spreadsheetml/2006/main" count="6664" uniqueCount="1017">
  <si>
    <t>Export Komplet</t>
  </si>
  <si>
    <t>VZ</t>
  </si>
  <si>
    <t>2.0</t>
  </si>
  <si>
    <t>ZAMOK</t>
  </si>
  <si>
    <t>False</t>
  </si>
  <si>
    <t>{5803b3de-8e3d-42f6-8c7e-c31902c71d0a}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</si>
  <si>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</si>
  <si>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</si>
  <si>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</si>
  <si>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</si>
  <si>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</si>
  <si>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</si>
  <si>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</si>
  <si>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</si>
  <si>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S-24022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</si>
  <si>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</si>
  <si>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</si>
  <si>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vstupního prostoru Chittussiho 10</t>
  </si>
  <si>
    <t>KSO:</t>
  </si>
  <si>
    <t/>
  </si>
  <si>
    <t>CC-CZ:</t>
  </si>
  <si>
    <t>Místo:</t>
  </si>
  <si>
    <t xml:space="preserve"> </t>
  </si>
  <si>
    <t>Datum:</t>
  </si>
  <si>
    <t>2. 7. 2024</t>
  </si>
  <si>
    <t>Zadavatel:</t>
  </si>
  <si>
    <t>IČ:</t>
  </si>
  <si>
    <t>Ostravsá Univerzita</t>
  </si>
  <si>
    <t>DIČ:</t>
  </si>
  <si>
    <t>Uchazeč:</t>
  </si>
  <si>
    <t>Vyplň údaj</t>
  </si>
  <si>
    <t>Projektant:</t>
  </si>
  <si>
    <t>Ateliér Simona Group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</si>
  <si>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</si>
  <si>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</si>
  <si>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</si>
  <si>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</si>
  <si>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</si>
  <si>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</si>
  <si>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</si>
  <si>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</si>
  <si>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</si>
  <si>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</si>
  <si>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</si>
  <si>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</si>
  <si>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</si>
  <si>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</si>
  <si>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</si>
  <si>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</si>
  <si>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</si>
  <si>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</si>
  <si>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</si>
  <si>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</si>
  <si>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</si>
  <si>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</si>
  <si>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</si>
  <si>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</si>
  <si>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</si>
  <si>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</si>
  <si>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</si>
  <si>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</si>
  <si>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</si>
  <si>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</si>
  <si>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</si>
  <si>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</si>
  <si>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</si>
  <si>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</si>
  <si>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</si>
  <si>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</si>
  <si>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</si>
  <si>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</si>
  <si>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</si>
  <si>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</si>
  <si>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</si>
  <si>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</si>
  <si>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</si>
  <si>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</si>
  <si>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Stavební část - Oprava vstupního prostoru </t>
  </si>
  <si>
    <t>STA</t>
  </si>
  <si>
    <t>{d7a4681a-2669-435d-81c8-8a4a4c8b4bc2}</t>
  </si>
  <si>
    <t>2</t>
  </si>
  <si>
    <t>Zdravotechnika - kanalizace</t>
  </si>
  <si>
    <t>{6f4ba75e-74cf-4647-92d7-378fea6b3a22}</t>
  </si>
  <si>
    <t>VON</t>
  </si>
  <si>
    <t>Vedlejší a ostatní náklady</t>
  </si>
  <si>
    <t>{5b69fc28-917d-400d-af26-423c2407e7ef}</t>
  </si>
  <si>
    <t>KRYCÍ LIST SOUPISU PRACÍ</t>
  </si>
  <si>
    <t>Objekt:</t>
  </si>
  <si>
    <t xml:space="preserve">1 - Stavební část - Oprava vstupního prostoru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</si>
  <si>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</si>
  <si>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</si>
  <si>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</si>
  <si>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</si>
  <si>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</si>
  <si>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</si>
  <si>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</si>
  <si>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</si>
  <si>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</si>
  <si>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</si>
  <si>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</si>
  <si>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</si>
  <si>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</si>
  <si>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</si>
  <si>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</si>
  <si>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</si>
  <si>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</si>
  <si>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</si>
  <si>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</si>
  <si>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</si>
  <si>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</si>
  <si>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</si>
  <si>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</si>
  <si>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</si>
  <si>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</si>
  <si>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</si>
  <si>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</si>
  <si>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</si>
  <si>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</si>
  <si>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</si>
  <si>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</si>
  <si>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</si>
  <si>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</si>
  <si>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</si>
  <si>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</si>
  <si>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</si>
  <si>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</si>
  <si>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</si>
  <si>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</si>
  <si>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</si>
  <si>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</si>
  <si>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</si>
  <si>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m2</t>
  </si>
  <si>
    <t>CS ÚRS 2024 02</t>
  </si>
  <si>
    <t>4</t>
  </si>
  <si>
    <t>487337862</t>
  </si>
  <si>
    <t>Online PSC</t>
  </si>
  <si>
    <t>https://podminky.urs.cz/item/CS_URS_2024_02/113106023</t>
  </si>
  <si>
    <t>VV</t>
  </si>
  <si>
    <t>"vč. D.1.1.1ažD.1.1.6+popis TZ"</t>
  </si>
  <si>
    <t>4,0+17,0</t>
  </si>
  <si>
    <t>3</t>
  </si>
  <si>
    <t>Svislé a kompletní konstrukce</t>
  </si>
  <si>
    <t>34826240-ZA</t>
  </si>
  <si>
    <t>M+D Ukončení zdi krycí deskou lepenou mrazuvzdorným lepidlem hladkou přírodní vč. spárování a doplňků - viz celý popis BD/01 až BD/02, BD/05 až BD/12</t>
  </si>
  <si>
    <t>m</t>
  </si>
  <si>
    <t>1364531993</t>
  </si>
  <si>
    <t>"viz celý popis BD/01"</t>
  </si>
  <si>
    <t>1,06*8</t>
  </si>
  <si>
    <t>"viz celý popis BD/02"</t>
  </si>
  <si>
    <t>1,08*4</t>
  </si>
  <si>
    <t>"viz celý popis BD/05"</t>
  </si>
  <si>
    <t>1,1</t>
  </si>
  <si>
    <t>"viz celý popis BD/06"</t>
  </si>
  <si>
    <t>1,5*2</t>
  </si>
  <si>
    <t>"viz celý popis BD/07"</t>
  </si>
  <si>
    <t>0,6</t>
  </si>
  <si>
    <t>"viz celý popis BD/08"</t>
  </si>
  <si>
    <t>0,8</t>
  </si>
  <si>
    <t>"viz celý popis BD/09"</t>
  </si>
  <si>
    <t>0,9</t>
  </si>
  <si>
    <t>"viz celý popis BD/010"</t>
  </si>
  <si>
    <t>1,68*3</t>
  </si>
  <si>
    <t>"viz celý popis BD/011"</t>
  </si>
  <si>
    <t>1,69*2</t>
  </si>
  <si>
    <t>"viz celý popis BD/012"</t>
  </si>
  <si>
    <t>1,58</t>
  </si>
  <si>
    <t>Součet</t>
  </si>
  <si>
    <t>34826241-ZA</t>
  </si>
  <si>
    <t>M+D Ukončení zdi krycí deskou lepenou mrazuvzdorným lepidlem hladkou přírodní vč. spárování a doplňků - viz celý popis BD/03 až BD/04</t>
  </si>
  <si>
    <t>478939713</t>
  </si>
  <si>
    <t>"viz celý popis BD/03"</t>
  </si>
  <si>
    <t>0,4*6</t>
  </si>
  <si>
    <t>"viz celý popis BD/04"</t>
  </si>
  <si>
    <t>0,44*2</t>
  </si>
  <si>
    <t>Vodorovné konstrukce</t>
  </si>
  <si>
    <t>43419144-</t>
  </si>
  <si>
    <t>Osazování schodišťových stupňů kamenných s vyspárováním a začištěním - očištěný stíávající stupeň</t>
  </si>
  <si>
    <t>1318690897</t>
  </si>
  <si>
    <t>2,5+6,25</t>
  </si>
  <si>
    <t>5</t>
  </si>
  <si>
    <t>Komunikace pozemní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</si>
  <si>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</si>
  <si>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</si>
  <si>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-975007782</t>
  </si>
  <si>
    <t>https://podminky.urs.cz/item/CS_URS_2024_02/566301111</t>
  </si>
  <si>
    <t>6</t>
  </si>
  <si>
    <t>596211130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</si>
  <si>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do 50 m2</t>
  </si>
  <si>
    <t>-606605168</t>
  </si>
  <si>
    <t>https://podminky.urs.cz/item/CS_URS_2024_02/596211130</t>
  </si>
  <si>
    <t>"stávající očištění dlaždice"</t>
  </si>
  <si>
    <t>Úpravy povrchů, podlahy a osazování výplní</t>
  </si>
  <si>
    <t>7</t>
  </si>
  <si>
    <t>622151001</t>
  </si>
  <si>
    <t>Penetrační nátěr vnějších pastovitých tenkovrstvých omítek akrylátový stěn</t>
  </si>
  <si>
    <t>-346079710</t>
  </si>
  <si>
    <t>https://podminky.urs.cz/item/CS_URS_2024_02/622151001</t>
  </si>
  <si>
    <t>"vnější stěna rampy"</t>
  </si>
  <si>
    <t>32,0</t>
  </si>
  <si>
    <t>"vnitřní stěna rampy"</t>
  </si>
  <si>
    <t>(0,4+6,8+0,9+6,8+0,4+6,8+0,4)*0,4</t>
  </si>
  <si>
    <t>"vnější stěna rampa - zateplená 50mm"</t>
  </si>
  <si>
    <t>(1,68+1,68+1,69)*0,6/2</t>
  </si>
  <si>
    <t>(1,58+1,68+1,69)*0,6/2</t>
  </si>
  <si>
    <t>8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</si>
  <si>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</si>
  <si>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</si>
  <si>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1760458342</t>
  </si>
  <si>
    <t>https://podminky.urs.cz/item/CS_URS_2024_02/622211011</t>
  </si>
  <si>
    <t>"stěna rampy"</t>
  </si>
  <si>
    <t>Mezisoučet</t>
  </si>
  <si>
    <t>"vnější stěna rampa - nezateplená"</t>
  </si>
  <si>
    <t>9</t>
  </si>
  <si>
    <t>M</t>
  </si>
  <si>
    <t>28376442</t>
  </si>
  <si>
    <t>deska XPS hrana rovná a strukturovaný povrch 300kPA λ=0,035 tl 80mm</t>
  </si>
  <si>
    <t>139384724</t>
  </si>
  <si>
    <t>32*1,05 'Přepočtené koeficientem množství</t>
  </si>
  <si>
    <t>10</t>
  </si>
  <si>
    <t>28376440</t>
  </si>
  <si>
    <t>deska XPS hrana rovná a strukturovaný povrch 300kPA λ=0,035 tl 50mm</t>
  </si>
  <si>
    <t>-2117115169</t>
  </si>
  <si>
    <t>3*1,05 'Přepočtené koeficientem množství</t>
  </si>
  <si>
    <t>11</t>
  </si>
  <si>
    <t>622511112</t>
  </si>
  <si>
    <t>Omítka tenkovrstvá akrylátová vnějších ploch probarvená bez penetrace mozaiková střednězrnná stěn</t>
  </si>
  <si>
    <t>-1486066444</t>
  </si>
  <si>
    <t>https://podminky.urs.cz/item/CS_URS_2024_02/622511112</t>
  </si>
  <si>
    <t>629991001</t>
  </si>
  <si>
    <t>Zakrytí vnějších ploch před znečištěním včetně pozdějšího odkrytí ploch podélných rovných (např. chodníků) fólií položenou volně</t>
  </si>
  <si>
    <t>-2053181802</t>
  </si>
  <si>
    <t>https://podminky.urs.cz/item/CS_URS_2024_02/629991001</t>
  </si>
  <si>
    <t>13</t>
  </si>
  <si>
    <t>631312141</t>
  </si>
  <si>
    <t>Doplnění dosavadních mazanin prostým betonem s dodáním hmot, bez potěru, plochy jednotlivě rýh v dosavadních mazaninách</t>
  </si>
  <si>
    <t>m3</t>
  </si>
  <si>
    <t>353258263</t>
  </si>
  <si>
    <t>https://podminky.urs.cz/item/CS_URS_2024_02/631312141</t>
  </si>
  <si>
    <t>"dobetonávky "</t>
  </si>
  <si>
    <t>"odvodnění"</t>
  </si>
  <si>
    <t>1,5*0,1*0,05*2</t>
  </si>
  <si>
    <t>"dilatace"</t>
  </si>
  <si>
    <t>6,7*0,05*0,05*2</t>
  </si>
  <si>
    <t>1,7*0,05*0,05*2</t>
  </si>
  <si>
    <t>1,0*0,05*0,05*2</t>
  </si>
  <si>
    <t>14</t>
  </si>
  <si>
    <t>632450122</t>
  </si>
  <si>
    <t>Potěr cementový vyrovnávací ze suchých směsí v pásu o průměrné (střední) tl. přes 20 do 30 mm</t>
  </si>
  <si>
    <t>1924056863</t>
  </si>
  <si>
    <t>https://podminky.urs.cz/item/CS_URS_2024_02/632450122</t>
  </si>
  <si>
    <t>"atika rampy"</t>
  </si>
  <si>
    <t>3,25*0,4*6</t>
  </si>
  <si>
    <t>15</t>
  </si>
  <si>
    <t>632450131</t>
  </si>
  <si>
    <t>Potěr cementový vyrovnávací ze suchých směsí v ploše o průměrné (střední) tl. od 10 do 20 mm</t>
  </si>
  <si>
    <t>-1811193797</t>
  </si>
  <si>
    <t>https://podminky.urs.cz/item/CS_URS_2024_02/632450131</t>
  </si>
  <si>
    <t>"s3"</t>
  </si>
  <si>
    <t>46,99</t>
  </si>
  <si>
    <t>16</t>
  </si>
  <si>
    <t>63245013-60</t>
  </si>
  <si>
    <t>Potěr cementový vyrovnávací ze suchých směsí v ploše o průměrné (střední) tl. 60 mm</t>
  </si>
  <si>
    <t>1342412832</t>
  </si>
  <si>
    <t>"s1"</t>
  </si>
  <si>
    <t>17,0</t>
  </si>
  <si>
    <t>17</t>
  </si>
  <si>
    <t>63245110-</t>
  </si>
  <si>
    <t>Potěr cementový ze suchých směsí tloušťky přes 5 do 10 mm</t>
  </si>
  <si>
    <t>-501426168</t>
  </si>
  <si>
    <t>"s2"</t>
  </si>
  <si>
    <t>7,0</t>
  </si>
  <si>
    <t>18</t>
  </si>
  <si>
    <t>644941112</t>
  </si>
  <si>
    <t>Montáž průvětrníků nebo mřížek odvětrávacích velikosti přes 150 x 200 do 300 x 300 mm</t>
  </si>
  <si>
    <t>kus</t>
  </si>
  <si>
    <t>151618858</t>
  </si>
  <si>
    <t>https://podminky.urs.cz/item/CS_URS_2024_02/644941112</t>
  </si>
  <si>
    <t>"viz celý popis Z/01"</t>
  </si>
  <si>
    <t>19</t>
  </si>
  <si>
    <t>55341426</t>
  </si>
  <si>
    <t>mřížka větrací nerezová se síťovinou 200x200mm</t>
  </si>
  <si>
    <t>-336225509</t>
  </si>
  <si>
    <t>20</t>
  </si>
  <si>
    <t>644941121</t>
  </si>
  <si>
    <t>Montáž průvětrníků nebo mřížek odvětrávacích montáž průchodky (trubky) se zhotovením otvoru v tepelné izolaci</t>
  </si>
  <si>
    <t>-319858426</t>
  </si>
  <si>
    <t>https://podminky.urs.cz/item/CS_URS_2024_02/644941121</t>
  </si>
  <si>
    <t>42981649</t>
  </si>
  <si>
    <t>trouba pevná PVC D 100mm do 45°C</t>
  </si>
  <si>
    <t>1022126332</t>
  </si>
  <si>
    <t>1*0,55 'Přepočtené koeficientem množství</t>
  </si>
  <si>
    <t>Ostatní konstrukce a práce, bourání</t>
  </si>
  <si>
    <t>22</t>
  </si>
  <si>
    <t>916991121</t>
  </si>
  <si>
    <t>Lože pod obrubníky, krajníky nebo obruby z dlažebních kostek z betonu prostého</t>
  </si>
  <si>
    <t>1781211279</t>
  </si>
  <si>
    <t>https://podminky.urs.cz/item/CS_URS_2024_02/916991121</t>
  </si>
  <si>
    <t>6,0*0,3*0,15</t>
  </si>
  <si>
    <t>23</t>
  </si>
  <si>
    <t>935113111</t>
  </si>
  <si>
    <t>Osazení odvodňovacího žlabu s krycím roštem polymerbetonového šířky do 200 mm</t>
  </si>
  <si>
    <t>-1090230925</t>
  </si>
  <si>
    <t>https://podminky.urs.cz/item/CS_URS_2024_02/935113111</t>
  </si>
  <si>
    <t>"viz celý popis Z/04"</t>
  </si>
  <si>
    <t>6,0</t>
  </si>
  <si>
    <t>24</t>
  </si>
  <si>
    <t>592271-Z/04</t>
  </si>
  <si>
    <t>žlab odvodňovací z polymerbetonu  vč. příslušenství, roštu - viz celý popis Z/04</t>
  </si>
  <si>
    <t>-902307072</t>
  </si>
  <si>
    <t>25</t>
  </si>
  <si>
    <t>935923216</t>
  </si>
  <si>
    <t>Osazení odvodňovacího žlabu s krycím roštem vpusti pro žlab šířky do 200 mm</t>
  </si>
  <si>
    <t>-2016119100</t>
  </si>
  <si>
    <t>https://podminky.urs.cz/item/CS_URS_2024_02/935923216</t>
  </si>
  <si>
    <t>26</t>
  </si>
  <si>
    <t>592230-Z/04</t>
  </si>
  <si>
    <t>vpusť odtoková polymerbetonová s integrovaným těsněním - vtoková vpusť vč. příslušenství - viz celý popis Z/04 a vtoková vpusť</t>
  </si>
  <si>
    <t>1213256016</t>
  </si>
  <si>
    <t>27</t>
  </si>
  <si>
    <t>96302361-</t>
  </si>
  <si>
    <t>Vybourání schodišťových stupňů kamenných - úschova</t>
  </si>
  <si>
    <t>-1008725087</t>
  </si>
  <si>
    <t>28</t>
  </si>
  <si>
    <t>966080103</t>
  </si>
  <si>
    <t>Bourání kontaktního zateplení včetně povrchové úpravy omítkou nebo nátěrem z polystyrénových desek, tloušťky přes 60 do 120 mm</t>
  </si>
  <si>
    <t>-70764447</t>
  </si>
  <si>
    <t>https://podminky.urs.cz/item/CS_URS_2024_02/966080103</t>
  </si>
  <si>
    <t>29</t>
  </si>
  <si>
    <t>974042532</t>
  </si>
  <si>
    <t>Vysekání rýh v betonové nebo jiné monolitické dlažbě s betonovým podkladem do hl. 50 mm a šířky do 70 mm</t>
  </si>
  <si>
    <t>-365847008</t>
  </si>
  <si>
    <t>https://podminky.urs.cz/item/CS_URS_2024_02/974042532</t>
  </si>
  <si>
    <t>30</t>
  </si>
  <si>
    <t>974042544</t>
  </si>
  <si>
    <t>Vysekání rýh v betonové nebo jiné monolitické dlažbě s betonovým podkladem do hl.70 mm a šířky do 150 mm</t>
  </si>
  <si>
    <t>-1174807659</t>
  </si>
  <si>
    <t>https://podminky.urs.cz/item/CS_URS_2024_02/974042544</t>
  </si>
  <si>
    <t>6,7</t>
  </si>
  <si>
    <t>1,7</t>
  </si>
  <si>
    <t>31</t>
  </si>
  <si>
    <t>974042553</t>
  </si>
  <si>
    <t>Vysekání rýh v betonové nebo jiné monolitické dlažbě s betonovým podkladem do hl. 100 mm a šířky do 100 mm</t>
  </si>
  <si>
    <t>-852546105</t>
  </si>
  <si>
    <t>https://podminky.urs.cz/item/CS_URS_2024_02/974042553</t>
  </si>
  <si>
    <t>1,5</t>
  </si>
  <si>
    <t>32</t>
  </si>
  <si>
    <t>977312112</t>
  </si>
  <si>
    <t>Řezání stávajících betonových mazanin s vyztužením hloubky přes 50 do 100 mm</t>
  </si>
  <si>
    <t>-2002534082</t>
  </si>
  <si>
    <t>https://podminky.urs.cz/item/CS_URS_2024_02/977312112</t>
  </si>
  <si>
    <t>6,7*2</t>
  </si>
  <si>
    <t>1,7*2</t>
  </si>
  <si>
    <t>33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</si>
  <si>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</si>
  <si>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</si>
  <si>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-1764684265</t>
  </si>
  <si>
    <t>https://podminky.urs.cz/item/CS_URS_2024_02/979051121</t>
  </si>
  <si>
    <t>34</t>
  </si>
  <si>
    <t>985112131</t>
  </si>
  <si>
    <t>Odsekání degradovaného betonu rubu kleneb a podlah, tloušťky do 10 mm</t>
  </si>
  <si>
    <t>1709744058</t>
  </si>
  <si>
    <t>https://podminky.urs.cz/item/CS_URS_2024_02/985112131</t>
  </si>
  <si>
    <t>"pod dlažbou"</t>
  </si>
  <si>
    <t>"vstup"</t>
  </si>
  <si>
    <t>14,68</t>
  </si>
  <si>
    <t>"rampa"</t>
  </si>
  <si>
    <t>"podesta schodiště"</t>
  </si>
  <si>
    <t>35</t>
  </si>
  <si>
    <t>985131311</t>
  </si>
  <si>
    <t>Očištění ploch stěn, rubu kleneb a podlah ruční dočištění ocelovými kartáči</t>
  </si>
  <si>
    <t>-1137242386</t>
  </si>
  <si>
    <t>https://podminky.urs.cz/item/CS_URS_2024_02/985131311</t>
  </si>
  <si>
    <t>"podstupnice"</t>
  </si>
  <si>
    <t>(13,0+6,25)*0,15*11/2</t>
  </si>
  <si>
    <t>(6,0+2,5)*0,15*11/2</t>
  </si>
  <si>
    <t>36</t>
  </si>
  <si>
    <t>985311112</t>
  </si>
  <si>
    <t>Reprofilace betonu sanačními maltami na cementové bázi ručně stěn, tloušťky přes 10 do 20 mm</t>
  </si>
  <si>
    <t>1988782494</t>
  </si>
  <si>
    <t>https://podminky.urs.cz/item/CS_URS_2024_02/985311112</t>
  </si>
  <si>
    <t>"sloupy"</t>
  </si>
  <si>
    <t>8*0,1*0,1*4</t>
  </si>
  <si>
    <t>37</t>
  </si>
  <si>
    <t>985311311</t>
  </si>
  <si>
    <t>Reprofilace betonu sanačními maltami na cementové bázi ručně rubu kleneb a podlah, tloušťky do 10 mm</t>
  </si>
  <si>
    <t>-308051276</t>
  </si>
  <si>
    <t>https://podminky.urs.cz/item/CS_URS_2024_02/985311311</t>
  </si>
  <si>
    <t>38</t>
  </si>
  <si>
    <t>985311912</t>
  </si>
  <si>
    <t>Reprofilace betonu sanačními maltami na cementové bázi ručně Příplatek k cenám za plochu do 10 m2 jednotlivě</t>
  </si>
  <si>
    <t>-773079643</t>
  </si>
  <si>
    <t>https://podminky.urs.cz/item/CS_URS_2024_02/985311912</t>
  </si>
  <si>
    <t>3,32+22,894</t>
  </si>
  <si>
    <t>39</t>
  </si>
  <si>
    <t>985321111</t>
  </si>
  <si>
    <t>Ochranný nátěr betonářské výztuže 1 vrstva tloušťky 1 mm na cementové bázi stěn, líce kleneb a podhledů</t>
  </si>
  <si>
    <t>553540695</t>
  </si>
  <si>
    <t>https://podminky.urs.cz/item/CS_URS_2024_02/985321111</t>
  </si>
  <si>
    <t>(1,68+1,68+1,69)*0,6/2/2</t>
  </si>
  <si>
    <t>(1,58+1,68+1,69)*0,6/2/2</t>
  </si>
  <si>
    <t>40</t>
  </si>
  <si>
    <t>985321112</t>
  </si>
  <si>
    <t>Ochranný nátěr betonářské výztuže 1 vrstva tloušťky 1 mm na cementové bázi rubu kleneb a podlah</t>
  </si>
  <si>
    <t>-677835804</t>
  </si>
  <si>
    <t>https://podminky.urs.cz/item/CS_URS_2024_02/985321112</t>
  </si>
  <si>
    <t>41</t>
  </si>
  <si>
    <t>985321912</t>
  </si>
  <si>
    <t>Ochranný nátěr betonářské výztuže Příplatek k cenám za plochu do 10 m2 jednotlivě</t>
  </si>
  <si>
    <t>760462779</t>
  </si>
  <si>
    <t>https://podminky.urs.cz/item/CS_URS_2024_02/985321912</t>
  </si>
  <si>
    <t>1,501+22,894</t>
  </si>
  <si>
    <t>42</t>
  </si>
  <si>
    <t>985323112</t>
  </si>
  <si>
    <t>Spojovací můstek reprofilovaného betonu na cementové bázi, tloušťky 2 mm</t>
  </si>
  <si>
    <t>673145549</t>
  </si>
  <si>
    <t>https://podminky.urs.cz/item/CS_URS_2024_02/985323112</t>
  </si>
  <si>
    <t>43</t>
  </si>
  <si>
    <t>985323912</t>
  </si>
  <si>
    <t>Spojovací můstek reprofilovaného betonu Příplatek k cenám za plochu do 10 m2 jednotlivě</t>
  </si>
  <si>
    <t>-1966060412</t>
  </si>
  <si>
    <t>https://podminky.urs.cz/item/CS_URS_2024_02/985323912</t>
  </si>
  <si>
    <t>997</t>
  </si>
  <si>
    <t>Přesun sutě</t>
  </si>
  <si>
    <t>44</t>
  </si>
  <si>
    <t>997013211</t>
  </si>
  <si>
    <t>Vnitrostaveništní doprava suti a vybouraných hmot vodorovně do 50 m s naložením ručně pro budovy a haly výšky do 6 m</t>
  </si>
  <si>
    <t>t</t>
  </si>
  <si>
    <t>2129487710</t>
  </si>
  <si>
    <t>https://podminky.urs.cz/item/CS_URS_2024_02/997013211</t>
  </si>
  <si>
    <t>45</t>
  </si>
  <si>
    <t>997013501</t>
  </si>
  <si>
    <t>Odvoz suti a vybouraných hmot na skládku nebo meziskládku se složením, na vzdálenost do 1 km</t>
  </si>
  <si>
    <t>639636879</t>
  </si>
  <si>
    <t>https://podminky.urs.cz/item/CS_URS_2024_02/997013501</t>
  </si>
  <si>
    <t>46</t>
  </si>
  <si>
    <t>997013509</t>
  </si>
  <si>
    <t>Odvoz suti a vybouraných hmot na skládku nebo meziskládku se složením, na vzdálenost Příplatek k ceně za každý další započatý 1 km přes 1 km</t>
  </si>
  <si>
    <t>233003794</t>
  </si>
  <si>
    <t>https://podminky.urs.cz/item/CS_URS_2024_02/997013509</t>
  </si>
  <si>
    <t>23,076*20 'Přepočtené koeficientem množství</t>
  </si>
  <si>
    <t>47</t>
  </si>
  <si>
    <t>997013631</t>
  </si>
  <si>
    <t>Poplatek za uložení stavebního odpadu na skládce (skládkovné) směsného stavebního a demoličního zatříděného do Katalogu odpadů pod kódem 17 09 04</t>
  </si>
  <si>
    <t>-358063909</t>
  </si>
  <si>
    <t>https://podminky.urs.cz/item/CS_URS_2024_02/997013631</t>
  </si>
  <si>
    <t>998</t>
  </si>
  <si>
    <t>Přesun hmot</t>
  </si>
  <si>
    <t>48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</si>
  <si>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</si>
  <si>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</si>
  <si>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1380080084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</si>
  <si>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</si>
  <si>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</si>
  <si>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</si>
  <si>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</si>
  <si>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</si>
  <si>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49</t>
  </si>
  <si>
    <t>711141811</t>
  </si>
  <si>
    <t>Odstranění izolace proti vodě, vlhkosti a plynům z přitavených pásů NAIP z plochy vodorovné V jednovrstvé</t>
  </si>
  <si>
    <t>7936678</t>
  </si>
  <si>
    <t>https://podminky.urs.cz/item/CS_URS_2024_02/711141811</t>
  </si>
  <si>
    <t>50</t>
  </si>
  <si>
    <t>711493111</t>
  </si>
  <si>
    <t>Izolace proti podpovrchové a tlakové vodě - ostatní na ploše vodorovné V dvousložkovou na bázi cementu</t>
  </si>
  <si>
    <t>-155530676</t>
  </si>
  <si>
    <t>https://podminky.urs.cz/item/CS_URS_2024_02/711493111</t>
  </si>
  <si>
    <t>17,0*2</t>
  </si>
  <si>
    <t>10,0</t>
  </si>
  <si>
    <t>51</t>
  </si>
  <si>
    <t>711493121</t>
  </si>
  <si>
    <t>Izolace proti podpovrchové a tlakové vodě - ostatní na ploše svislé S dvousložkovou na bázi cementu</t>
  </si>
  <si>
    <t>1796608561</t>
  </si>
  <si>
    <t>https://podminky.urs.cz/item/CS_URS_2024_02/711493121</t>
  </si>
  <si>
    <t>"vnější stěna rampa - zateplená"</t>
  </si>
  <si>
    <t>(7,2+0,5+7,2+7,2+4,4+0,8)*0,3</t>
  </si>
  <si>
    <t>"sokl - vytažení"</t>
  </si>
  <si>
    <t>57,78*0,09</t>
  </si>
  <si>
    <t>(2,5+6,25)*0,15</t>
  </si>
  <si>
    <t>52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</si>
  <si>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</si>
  <si>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</si>
  <si>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1487451160</t>
  </si>
  <si>
    <t>https://podminky.urs.cz/item/CS_URS_2024_02/998711121</t>
  </si>
  <si>
    <t>713</t>
  </si>
  <si>
    <t>Izolace tepelné</t>
  </si>
  <si>
    <t>53</t>
  </si>
  <si>
    <t>713120822</t>
  </si>
  <si>
    <t>Odstranění tepelné izolace podlah z rohoží, pásů, dílců, desek, bloků podlah volně kladených nebo mezi trámy z polystyrenu, tloušťka izolace nasáklého vodou, tloušťka izolace do 100 mm</t>
  </si>
  <si>
    <t>-572135474</t>
  </si>
  <si>
    <t>https://podminky.urs.cz/item/CS_URS_2024_02/713120822</t>
  </si>
  <si>
    <t>721</t>
  </si>
  <si>
    <t>Zdravotechnika - vnitřní kanalizace</t>
  </si>
  <si>
    <t>54</t>
  </si>
  <si>
    <t>7212114-VP</t>
  </si>
  <si>
    <t xml:space="preserve">M+D Podlahové vpusti terasové (balkonové) vtoky s vodorovným odtokem DN 50 s PVC límcem + potrubí DN 50 cca 1,5 + 2x koleno - viz celý popis </t>
  </si>
  <si>
    <t>677480932</t>
  </si>
  <si>
    <t>https://podminky.urs.cz/item/CS_URS_2024_02/7212114-VP</t>
  </si>
  <si>
    <t>764</t>
  </si>
  <si>
    <t>Konstrukce klempířské</t>
  </si>
  <si>
    <t>55</t>
  </si>
  <si>
    <t>764001811</t>
  </si>
  <si>
    <t>Demontáž klempířských konstrukcí dilatační lišty do suti</t>
  </si>
  <si>
    <t>-1594594552</t>
  </si>
  <si>
    <t>https://podminky.urs.cz/item/CS_URS_2024_02/764001811</t>
  </si>
  <si>
    <t>6,99</t>
  </si>
  <si>
    <t>56</t>
  </si>
  <si>
    <t>764-SV</t>
  </si>
  <si>
    <t>Demontáž, úschova a zpětná montáž dešťových svodů</t>
  </si>
  <si>
    <t>-1088805084</t>
  </si>
  <si>
    <t>767</t>
  </si>
  <si>
    <t>Konstrukce zámečnické</t>
  </si>
  <si>
    <t>57</t>
  </si>
  <si>
    <t>767161843</t>
  </si>
  <si>
    <t>Demontáž zábradlí k dalšímu použití schodišťového nerozebíratelný spoj hmotnosti 1 m zábradlí do 20 kg</t>
  </si>
  <si>
    <t>354644219</t>
  </si>
  <si>
    <t>https://podminky.urs.cz/item/CS_URS_2024_02/767161843</t>
  </si>
  <si>
    <t>3,6*6</t>
  </si>
  <si>
    <t>5,2</t>
  </si>
  <si>
    <t>"schodiště"</t>
  </si>
  <si>
    <t>13,0</t>
  </si>
  <si>
    <t>58</t>
  </si>
  <si>
    <t>767531121</t>
  </si>
  <si>
    <t>Montáž vstupních čisticích zón z rohoží osazení rámu mosazného nebo hliníkového zapuštěného z L profilů</t>
  </si>
  <si>
    <t>-523841377</t>
  </si>
  <si>
    <t>https://podminky.urs.cz/item/CS_URS_2024_02/767531121</t>
  </si>
  <si>
    <t>16,0</t>
  </si>
  <si>
    <t>59</t>
  </si>
  <si>
    <t>69752160</t>
  </si>
  <si>
    <t>rám pro zapuštění profil L-30/30 25/25 20/30 15/30-Al</t>
  </si>
  <si>
    <t>-1912638351</t>
  </si>
  <si>
    <t>16*1,1 'Přepočtené koeficientem množství</t>
  </si>
  <si>
    <t>60</t>
  </si>
  <si>
    <t>767531215</t>
  </si>
  <si>
    <t>Montáž vstupních čisticích zón z rohoží kovových nebo plastových plochy přes 2 m2</t>
  </si>
  <si>
    <t>657097220</t>
  </si>
  <si>
    <t>https://podminky.urs.cz/item/CS_URS_2024_02/767531215</t>
  </si>
  <si>
    <t>61</t>
  </si>
  <si>
    <t>69752003</t>
  </si>
  <si>
    <t>rohož vstupní provedení hliník super 27 mm</t>
  </si>
  <si>
    <t>117081146</t>
  </si>
  <si>
    <t>17*1,1 'Přepočtené koeficientem množství</t>
  </si>
  <si>
    <t>62</t>
  </si>
  <si>
    <t>767531811</t>
  </si>
  <si>
    <t>Demontáž vstupních čisticích zón rohoží kovových nebo plastových</t>
  </si>
  <si>
    <t>660966407</t>
  </si>
  <si>
    <t>https://podminky.urs.cz/item/CS_URS_2024_02/767531811</t>
  </si>
  <si>
    <t>"podesta"</t>
  </si>
  <si>
    <t>63</t>
  </si>
  <si>
    <t>767531821</t>
  </si>
  <si>
    <t>Demontáž vstupních čisticích zón rámů zapuštěných nebo náběhových</t>
  </si>
  <si>
    <t>-1999015090</t>
  </si>
  <si>
    <t>https://podminky.urs.cz/item/CS_URS_2024_02/767531821</t>
  </si>
  <si>
    <t>2*(6,9+2,25)</t>
  </si>
  <si>
    <t>64</t>
  </si>
  <si>
    <t>76755</t>
  </si>
  <si>
    <t xml:space="preserve">Demontáž a zpětná montáž vodící tyče vč. kotvení </t>
  </si>
  <si>
    <t>celek</t>
  </si>
  <si>
    <t>-778150225</t>
  </si>
  <si>
    <t>65</t>
  </si>
  <si>
    <t>76756-Z/02</t>
  </si>
  <si>
    <t>M+D Krycí plech dilatace dl. 3200mm - nerez - viz celý popis Z/02</t>
  </si>
  <si>
    <t>1381677646</t>
  </si>
  <si>
    <t>"viz celý popis Z/02"</t>
  </si>
  <si>
    <t>66</t>
  </si>
  <si>
    <t>76756-Z/03</t>
  </si>
  <si>
    <t>M+D Patky k zábradlí vč. kotvení - viz celý popis Z/03</t>
  </si>
  <si>
    <t>1051266863</t>
  </si>
  <si>
    <t>"viz celý popis Z/03"</t>
  </si>
  <si>
    <t>67</t>
  </si>
  <si>
    <t>76756-Z/03R</t>
  </si>
  <si>
    <t xml:space="preserve">Repase zábradlí vč. zpětné montáže a kotvení - viz celý popis </t>
  </si>
  <si>
    <t>-296206146</t>
  </si>
  <si>
    <t>68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</si>
  <si>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</si>
  <si>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</si>
  <si>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-173607670</t>
  </si>
  <si>
    <t>https://podminky.urs.cz/item/CS_URS_2024_02/998767121</t>
  </si>
  <si>
    <t>771</t>
  </si>
  <si>
    <t>Podlahy z dlaždic</t>
  </si>
  <si>
    <t>69</t>
  </si>
  <si>
    <t>771111011</t>
  </si>
  <si>
    <t>Příprava podkladu před provedením dlažby vysátí podlah</t>
  </si>
  <si>
    <t>152426170</t>
  </si>
  <si>
    <t>https://podminky.urs.cz/item/CS_URS_2024_02/771111011</t>
  </si>
  <si>
    <t>50,0</t>
  </si>
  <si>
    <t>70</t>
  </si>
  <si>
    <t>771111012</t>
  </si>
  <si>
    <t>Příprava podkladu před provedením dlažby vysátí schodišť</t>
  </si>
  <si>
    <t>-269727988</t>
  </si>
  <si>
    <t>https://podminky.urs.cz/item/CS_URS_2024_02/771111012</t>
  </si>
  <si>
    <t>(13,0+6,25)*11/2</t>
  </si>
  <si>
    <t>(6,0+2,5)*11/2</t>
  </si>
  <si>
    <t>71</t>
  </si>
  <si>
    <t>771121011</t>
  </si>
  <si>
    <t>Příprava podkladu před provedením dlažby nátěr penetrační na podlahu</t>
  </si>
  <si>
    <t>-276372035</t>
  </si>
  <si>
    <t>https://podminky.urs.cz/item/CS_URS_2024_02/771121011</t>
  </si>
  <si>
    <t>28,0</t>
  </si>
  <si>
    <t>72</t>
  </si>
  <si>
    <t>771161011</t>
  </si>
  <si>
    <t>Příprava podkladu před provedením dlažby montáž profilu dilatační spáry v rovině dlažby</t>
  </si>
  <si>
    <t>-1153088822</t>
  </si>
  <si>
    <t>https://podminky.urs.cz/item/CS_URS_2024_02/771161011</t>
  </si>
  <si>
    <t>73</t>
  </si>
  <si>
    <t>DOD-DIL-D/01</t>
  </si>
  <si>
    <t>Objektová dilatační lišta - viz celý popis D/01</t>
  </si>
  <si>
    <t>548453611</t>
  </si>
  <si>
    <t>6,7*1,05 'Přepočtené koeficientem množství</t>
  </si>
  <si>
    <t>74</t>
  </si>
  <si>
    <t>DOD-DIL-D/R</t>
  </si>
  <si>
    <t xml:space="preserve">Dilatační lišta - rampa vč. pojistného HI pásu a doplňků  - viz celý popis </t>
  </si>
  <si>
    <t>519536582</t>
  </si>
  <si>
    <t>1,7*1,05 'Přepočtené koeficientem množství</t>
  </si>
  <si>
    <t>75</t>
  </si>
  <si>
    <t>771161022</t>
  </si>
  <si>
    <t>Příprava podkladu před provedením dlažby montáž profilu ukončujícího profilu pro schodové hrany a ukončení dlažby</t>
  </si>
  <si>
    <t>-580969587</t>
  </si>
  <si>
    <t>https://podminky.urs.cz/item/CS_URS_2024_02/771161022</t>
  </si>
  <si>
    <t>"ukončení soklíků"</t>
  </si>
  <si>
    <t>57,778</t>
  </si>
  <si>
    <t>76</t>
  </si>
  <si>
    <t>19416007</t>
  </si>
  <si>
    <t>lišta ukončovací z eloxovaného hliníku 8mm</t>
  </si>
  <si>
    <t>1087729989</t>
  </si>
  <si>
    <t>57,778*1,05 'Přepočtené koeficientem množství</t>
  </si>
  <si>
    <t>77</t>
  </si>
  <si>
    <t>771271832</t>
  </si>
  <si>
    <t>Demontáž obkladů schodišť z dlaždic keramických kladených do malty podstupnic do 250 mm</t>
  </si>
  <si>
    <t>910032154</t>
  </si>
  <si>
    <t>https://podminky.urs.cz/item/CS_URS_2024_02/771271832</t>
  </si>
  <si>
    <t>78</t>
  </si>
  <si>
    <t>771274231</t>
  </si>
  <si>
    <t>Montáž obkladů schodišť z dlaždic keramických lepených cementovým flexibilním lepidlem podstupnic hladkých, výšky do 150 mm</t>
  </si>
  <si>
    <t>1067220714</t>
  </si>
  <si>
    <t>https://podminky.urs.cz/item/CS_URS_2024_02/771274231</t>
  </si>
  <si>
    <t>79</t>
  </si>
  <si>
    <t>5976112-</t>
  </si>
  <si>
    <t>dlažba keramická slinutá neglazovaná  mrazuvzdorná R12/B povrch hladký/matný tl do 10mm přes 9 do 12ks/m2</t>
  </si>
  <si>
    <t>-67862015</t>
  </si>
  <si>
    <t>28*1,1 'Přepočtené koeficientem množství</t>
  </si>
  <si>
    <t>80</t>
  </si>
  <si>
    <t>771471810</t>
  </si>
  <si>
    <t>Demontáž soklíků z dlaždic keramických kladených do malty rovných</t>
  </si>
  <si>
    <t>156430573</t>
  </si>
  <si>
    <t>https://podminky.urs.cz/item/CS_URS_2024_02/771471810</t>
  </si>
  <si>
    <t>(0,4+6,8+0,9+6,8+0,4+6,8+0,4)</t>
  </si>
  <si>
    <t>2,25</t>
  </si>
  <si>
    <t>81</t>
  </si>
  <si>
    <t>771474112</t>
  </si>
  <si>
    <t>Montáž soklů z dlaždic keramických lepených cementovým flexibilním lepidlem rovných, výšky přes 65 do 90 mm</t>
  </si>
  <si>
    <t>775251437</t>
  </si>
  <si>
    <t>https://podminky.urs.cz/item/CS_URS_2024_02/771474112</t>
  </si>
  <si>
    <t>4,2/0,09</t>
  </si>
  <si>
    <t>1,0/0,09</t>
  </si>
  <si>
    <t>82</t>
  </si>
  <si>
    <t>1702488673</t>
  </si>
  <si>
    <t>1,0+4,2</t>
  </si>
  <si>
    <t>5,2*1,1 'Přepočtené koeficientem množství</t>
  </si>
  <si>
    <t>83</t>
  </si>
  <si>
    <t>771571810</t>
  </si>
  <si>
    <t>Demontáž podlah z dlaždic keramických kladených do malty</t>
  </si>
  <si>
    <t>838557467</t>
  </si>
  <si>
    <t>https://podminky.urs.cz/item/CS_URS_2024_02/771571810</t>
  </si>
  <si>
    <t>84</t>
  </si>
  <si>
    <t>771574416</t>
  </si>
  <si>
    <t>Montáž podlah z dlaždic keramických lepených cementovým flexibilním lepidlem hladkých, tloušťky do 10 mm přes 9 do 12 ks/m2</t>
  </si>
  <si>
    <t>530481684</t>
  </si>
  <si>
    <t>https://podminky.urs.cz/item/CS_URS_2024_02/771574416</t>
  </si>
  <si>
    <t>10,0+50,0</t>
  </si>
  <si>
    <t>85</t>
  </si>
  <si>
    <t>-717270239</t>
  </si>
  <si>
    <t>60*1,1 'Přepočtené koeficientem množství</t>
  </si>
  <si>
    <t>86</t>
  </si>
  <si>
    <t>771591115</t>
  </si>
  <si>
    <t>1407756462</t>
  </si>
  <si>
    <t>https://podminky.urs.cz/item/CS_URS_2024_02/771591115</t>
  </si>
  <si>
    <t>87</t>
  </si>
  <si>
    <t>771591184</t>
  </si>
  <si>
    <t>Podlahy - dokončovací práce pracnější řezání dlaždic keramických rovné</t>
  </si>
  <si>
    <t>1317280073</t>
  </si>
  <si>
    <t>https://podminky.urs.cz/item/CS_URS_2024_02/771591184</t>
  </si>
  <si>
    <t>88</t>
  </si>
  <si>
    <t>771591186</t>
  </si>
  <si>
    <t>Podlahy - dokončovací práce pracnější řezání dlaždic keramických do oblouku</t>
  </si>
  <si>
    <t>-468671635</t>
  </si>
  <si>
    <t>https://podminky.urs.cz/item/CS_URS_2024_02/771591186</t>
  </si>
  <si>
    <t>89</t>
  </si>
  <si>
    <t>771592011</t>
  </si>
  <si>
    <t>Čištění vnitřních ploch po položení dlažby podlah nebo schodišť chemickými prostředky</t>
  </si>
  <si>
    <t>-1467158577</t>
  </si>
  <si>
    <t>https://podminky.urs.cz/item/CS_URS_2024_02/771592011</t>
  </si>
  <si>
    <t>90</t>
  </si>
  <si>
    <t>998771121</t>
  </si>
  <si>
    <t>Přesun hmot pro podlahy z dlaždic stanovený z hmotnosti přesunovaného materiálu vodorovná dopravní vzdálenost do 50 m ruční (bez užití mechanizace) v objektech výšky do 6 m</t>
  </si>
  <si>
    <t>1130793290</t>
  </si>
  <si>
    <t>https://podminky.urs.cz/item/CS_URS_2024_02/998771121</t>
  </si>
  <si>
    <t>772</t>
  </si>
  <si>
    <t>Podlahy z kamene</t>
  </si>
  <si>
    <t>91</t>
  </si>
  <si>
    <t>772231312</t>
  </si>
  <si>
    <t>Montáž obkladu schodišťových stupňů deskami z tvrdých kamenů kladených do lepidla s přímou nebo zakřivenou výstupní čárou deskami stupnicovými pravoúhlými nebo kosoúhlými, tl. 30 mm</t>
  </si>
  <si>
    <t>-530546108</t>
  </si>
  <si>
    <t>https://podminky.urs.cz/item/CS_URS_2024_02/772231312</t>
  </si>
  <si>
    <t>"viz celý popis ST/01"</t>
  </si>
  <si>
    <t>9,0</t>
  </si>
  <si>
    <t>92</t>
  </si>
  <si>
    <t>5838112-O</t>
  </si>
  <si>
    <t>deska dlažební žula - oblá stupnice  tl 25mm</t>
  </si>
  <si>
    <t>1899844698</t>
  </si>
  <si>
    <t>3*1,2 'Přepočtené koeficientem množství</t>
  </si>
  <si>
    <t>93</t>
  </si>
  <si>
    <t>772991111</t>
  </si>
  <si>
    <t>Dlažby z kamene - ostatní práce penetrace podkladu</t>
  </si>
  <si>
    <t>-795735431</t>
  </si>
  <si>
    <t>https://podminky.urs.cz/item/CS_URS_2024_02/772991111</t>
  </si>
  <si>
    <t>94</t>
  </si>
  <si>
    <t>772991115</t>
  </si>
  <si>
    <t>1363834024</t>
  </si>
  <si>
    <t>https://podminky.urs.cz/item/CS_URS_2024_02/772991115</t>
  </si>
  <si>
    <t>95</t>
  </si>
  <si>
    <t>772991411</t>
  </si>
  <si>
    <t>Dlažby z kamene - ostatní práce čištění nových dlažeb po pokládce základní</t>
  </si>
  <si>
    <t>-656641741</t>
  </si>
  <si>
    <t>https://podminky.urs.cz/item/CS_URS_2024_02/772991411</t>
  </si>
  <si>
    <t>96</t>
  </si>
  <si>
    <t>998772121</t>
  </si>
  <si>
    <t>Přesun hmot pro kamenné dlažby, obklady schodišťových stupňů a soklů stanovený z hmotnosti přesunovaného materiálu vodorovná dopravní vzdálenost do 50 m ruční (bez užití mechanizace) v objektech výšky do 6 m</t>
  </si>
  <si>
    <t>2039635179</t>
  </si>
  <si>
    <t>https://podminky.urs.cz/item/CS_URS_2024_02/998772121</t>
  </si>
  <si>
    <t>781</t>
  </si>
  <si>
    <t>Dokončovací práce - obklady</t>
  </si>
  <si>
    <t>97</t>
  </si>
  <si>
    <t>781471810</t>
  </si>
  <si>
    <t>Demontáž obkladů z dlaždic keramických kladených do malty</t>
  </si>
  <si>
    <t>-160798782</t>
  </si>
  <si>
    <t>https://podminky.urs.cz/item/CS_URS_2024_02/781471810</t>
  </si>
  <si>
    <t>5,0*0,5/2</t>
  </si>
  <si>
    <t>98</t>
  </si>
  <si>
    <t>781491811</t>
  </si>
  <si>
    <t>Odstranění obkladů - ostatní prvky profily rohové</t>
  </si>
  <si>
    <t>1955934253</t>
  </si>
  <si>
    <t>https://podminky.urs.cz/item/CS_URS_2024_02/781491811</t>
  </si>
  <si>
    <t>5,0</t>
  </si>
  <si>
    <t>2 - Zdravotechnika - kanalizace</t>
  </si>
  <si>
    <t>D1 - Zdravotechnika - kanalizace</t>
  </si>
  <si>
    <t xml:space="preserve">    13 - HSV HLOUBENÉ VYKOPÁVKY</t>
  </si>
  <si>
    <t xml:space="preserve">    15 - HSV ROUBENÍ</t>
  </si>
  <si>
    <t xml:space="preserve">    16 - HSV PŘEMÍSTĚNÍ VÝKOPKU/SUTI</t>
  </si>
  <si>
    <t xml:space="preserve">    17 - HSV KONSTRUKCE ZE ZEMIN/ULOŽENÍ SUTI</t>
  </si>
  <si>
    <t xml:space="preserve">    45 - HSV PODKLADNÍ A VEDLEJŠÍ KONSTRUKCE</t>
  </si>
  <si>
    <t xml:space="preserve">    721 - PSV KANALIZACE</t>
  </si>
  <si>
    <t>D1</t>
  </si>
  <si>
    <t>HSV HLOUBENÉ VYKOPÁVKY</t>
  </si>
  <si>
    <t>13-01 43.22.11</t>
  </si>
  <si>
    <t>HLOUB RÝH A ŠACHET V HOR 1-4 DO 100 M3</t>
  </si>
  <si>
    <t>M3</t>
  </si>
  <si>
    <t>13-02 43.22.11</t>
  </si>
  <si>
    <t>PŘÍPLATEK ZA LEPIVOST</t>
  </si>
  <si>
    <t>HSV ROUBENÍ</t>
  </si>
  <si>
    <t>15-01 43.22.11</t>
  </si>
  <si>
    <t>ZŘÍZENÍ PŘÍLOŽNÉHO PAŽENÍ</t>
  </si>
  <si>
    <t>M2</t>
  </si>
  <si>
    <t>15-02 43.22.11</t>
  </si>
  <si>
    <t>ODSTRANĚNÍ PŘÍLOŽNÉHO PAŽENÍ</t>
  </si>
  <si>
    <t>15-03 43.22.11</t>
  </si>
  <si>
    <t>ZŘÍZENÍ ROZEPŘENÍ</t>
  </si>
  <si>
    <t>15-04 43.22.11</t>
  </si>
  <si>
    <t>ODSTRANĚNÍ ROZEPŘENÍ</t>
  </si>
  <si>
    <t>HSV PŘEMÍSTĚNÍ VÝKOPKU/SUTI</t>
  </si>
  <si>
    <t>16-01 43.22.11</t>
  </si>
  <si>
    <t>SVISLÉ PŘEMÍSTĚNÍ VÝKOPKU DO 2 M</t>
  </si>
  <si>
    <t>16-02 43.22.11</t>
  </si>
  <si>
    <t>VODOROVNÉ PŘEMÍSTĚNÍ VÝKOPKU</t>
  </si>
  <si>
    <t>16-03 43.22.11</t>
  </si>
  <si>
    <t>NAKLÁDÁNÍ VÝKOPKU HOR 1-4</t>
  </si>
  <si>
    <t>HSV KONSTRUKCE ZE ZEMIN/ULOŽENÍ SUTI</t>
  </si>
  <si>
    <t>17-01 43.22.11</t>
  </si>
  <si>
    <t>ZÁSYP A ZHUTNĚNÍ JAM RÝH ŠACHET</t>
  </si>
  <si>
    <t>17-02 43.22.11</t>
  </si>
  <si>
    <t>OBSYP A ZÁSYP POTRUBÍ BEZ PROHOZENÍ</t>
  </si>
  <si>
    <t>17-03 43.22.11</t>
  </si>
  <si>
    <t>ZÁSYP PÍSEK FRAKCE 0-8</t>
  </si>
  <si>
    <t>17-04 43.22.11</t>
  </si>
  <si>
    <t>ZÁSYP RECYKÁT BETON</t>
  </si>
  <si>
    <t>17-05 43.22.11</t>
  </si>
  <si>
    <t>ULOŽENÍ ZEMINY NA SKLÁDKU</t>
  </si>
  <si>
    <t>TUNA</t>
  </si>
  <si>
    <t>17-06 43.22.11</t>
  </si>
  <si>
    <t>POPLATEK ZA ULOŽENÍ ZEMINY NA SKLÁDKU</t>
  </si>
  <si>
    <t>HSV PODKLADNÍ A VEDLEJŠÍ KONSTRUKCE</t>
  </si>
  <si>
    <t>45-01 43.22.11</t>
  </si>
  <si>
    <t>LOŽE POD POTRUBÍ A OBJEKTY Z PÍSKU 0-8</t>
  </si>
  <si>
    <t>PSV KANALIZACE</t>
  </si>
  <si>
    <t>721-01 43.22.11</t>
  </si>
  <si>
    <t>MONTÁŽ POTRUBÍ Z PLASTOVÝCH HRDLOVÝCH TRUB DO D 250</t>
  </si>
  <si>
    <t>METR</t>
  </si>
  <si>
    <t>721-02 43.22.11</t>
  </si>
  <si>
    <t>POTRUBÍ PVC SN8 HRDLOVÉ D 160  VČ TVAROVEK</t>
  </si>
  <si>
    <t>721-03 43.22.11</t>
  </si>
  <si>
    <t>MONTÁŽ SEDLOVÉ ODBOČKY NA HRDLOVÉ KORUGOVANÉ POTRUBÍ</t>
  </si>
  <si>
    <t>KUS</t>
  </si>
  <si>
    <t>721-04 43.22.11</t>
  </si>
  <si>
    <t>PŘÍPOJNÁ ŠROUBOVACÍ SEDLOVÁ ODBOČKA PRO KG/KORUGOVANÁ POTRUBÍ 300/160</t>
  </si>
  <si>
    <t>721-05 43.22.11</t>
  </si>
  <si>
    <t>NAPOJENÍ PÁSOVÉ VPUSTI BEZ DODÁVKY</t>
  </si>
  <si>
    <t>721-06 43.22.11</t>
  </si>
  <si>
    <t>ZKOUŠKA KANALIZACE VODOU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</si>
  <si>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</si>
  <si>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</si>
  <si>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</si>
  <si>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</si>
  <si>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</si>
  <si>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</si>
  <si>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</si>
  <si>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</si>
  <si>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</si>
  <si>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</si>
  <si>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1024</t>
  </si>
  <si>
    <t>1551416756</t>
  </si>
  <si>
    <t>https://podminky.urs.cz/item/CS_URS_2024_02/030001000</t>
  </si>
  <si>
    <t>VRN7</t>
  </si>
  <si>
    <t>Provozní vlivy</t>
  </si>
  <si>
    <t>070001000</t>
  </si>
  <si>
    <t>-363873998</t>
  </si>
  <si>
    <t>https://podminky.urs.cz/item/CS_URS_2024_02/070001000</t>
  </si>
  <si>
    <t>VRN9</t>
  </si>
  <si>
    <t>Ostatní náklady</t>
  </si>
  <si>
    <t>090001000</t>
  </si>
  <si>
    <t>-1526530765</t>
  </si>
  <si>
    <t>https://podminky.urs.cz/item/CS_URS_2024_02/090001000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</si>
  <si>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</si>
  <si>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</si>
  <si>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</si>
  <si>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</si>
  <si>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</si>
  <si>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</si>
  <si>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</si>
  <si>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</si>
  <si>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</si>
  <si>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</si>
  <si>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</si>
  <si>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</si>
  <si>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</si>
  <si>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</si>
  <si>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</si>
  <si>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</si>
  <si>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</si>
  <si>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</si>
  <si>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</si>
  <si>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</si>
  <si>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</si>
  <si>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</si>
  <si>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</si>
  <si>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</si>
  <si>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</si>
  <si>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</si>
  <si>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</si>
  <si>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</si>
  <si>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</si>
  <si>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</si>
  <si>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</si>
  <si>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</si>
  <si>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</si>
  <si>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</si>
  <si>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</si>
  <si>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</si>
  <si>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</si>
  <si>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</si>
  <si>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</si>
  <si>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</si>
  <si>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</si>
  <si>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</si>
  <si>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</si>
  <si>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</si>
  <si>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</si>
  <si>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</si>
  <si>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</si>
  <si>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</si>
  <si>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</si>
  <si>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</si>
  <si>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</si>
  <si>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</si>
  <si>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</si>
  <si>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</si>
  <si>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</si>
  <si>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</si>
  <si>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</si>
  <si>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</si>
  <si>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</si>
  <si>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</si>
  <si>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</si>
  <si>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</si>
  <si>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</si>
  <si>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</si>
  <si>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</si>
  <si>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</si>
  <si>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</si>
  <si>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</si>
  <si>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</si>
  <si>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</si>
  <si>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</si>
  <si>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</si>
  <si>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</si>
  <si>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</si>
  <si>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</si>
  <si>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</si>
  <si>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</si>
  <si>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</si>
  <si>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</si>
  <si>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</si>
  <si>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</si>
  <si>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</si>
  <si>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</si>
  <si>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</si>
  <si>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</si>
  <si>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</si>
  <si>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</si>
  <si>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</si>
  <si>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</si>
  <si>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</si>
  <si>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</si>
  <si>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</si>
  <si>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</si>
  <si>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</si>
  <si>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</si>
  <si>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</si>
  <si>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</si>
  <si>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</si>
  <si>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</si>
  <si>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</si>
  <si>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</si>
  <si>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</si>
  <si>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</si>
  <si>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</si>
  <si>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</si>
  <si>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</si>
  <si>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</si>
  <si>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</si>
  <si>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</si>
  <si>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</si>
  <si>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</si>
  <si>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</si>
  <si>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</si>
  <si>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</si>
  <si>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</si>
  <si>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</si>
  <si>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</si>
  <si>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</si>
  <si>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</si>
  <si>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</si>
  <si>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</si>
  <si>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</si>
  <si>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</si>
  <si>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</si>
  <si>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</si>
  <si>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</si>
  <si>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</si>
  <si>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</si>
  <si>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</si>
  <si>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</si>
  <si>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</si>
  <si>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</si>
  <si>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</si>
  <si>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</si>
  <si>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</si>
  <si>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</si>
  <si>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</si>
  <si>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</si>
  <si>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</si>
  <si>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</si>
  <si>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</si>
  <si>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</si>
  <si>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</si>
  <si>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</si>
  <si>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</si>
  <si>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</si>
  <si>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</si>
  <si>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</si>
  <si>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</si>
  <si>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</si>
  <si>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</si>
  <si>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</si>
  <si>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</si>
  <si>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</si>
  <si>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</si>
  <si>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</si>
  <si>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</si>
  <si>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</si>
  <si>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</si>
  <si>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</si>
  <si>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</si>
  <si>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</si>
  <si>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</si>
  <si>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</si>
  <si>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</si>
  <si>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</si>
  <si>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</si>
  <si>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</si>
  <si>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</si>
  <si>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</si>
  <si>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</si>
  <si>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</si>
  <si>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</si>
  <si>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</si>
  <si>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</si>
  <si>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</si>
  <si>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</si>
  <si>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</si>
  <si>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</si>
  <si>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</si>
  <si>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</si>
  <si>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</si>
  <si>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</si>
  <si>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</si>
  <si>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</si>
  <si>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Podlahy - dokončovací práce spárování polyuretanovým tmelem</t>
  </si>
  <si>
    <t>Dlažby z kamene - ostatní práce spárování polyuretanovým tmelem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</si>
</sst>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985311912" TargetMode="External"/><Relationship Id="rId21" Type="http://schemas.openxmlformats.org/officeDocument/2006/relationships/hyperlink" Target="https://podminky.urs.cz/item/CS_URS_2024_02/979051121" TargetMode="External"/><Relationship Id="rId42" Type="http://schemas.openxmlformats.org/officeDocument/2006/relationships/hyperlink" Target="https://podminky.urs.cz/item/CS_URS_2024_02/7212114-VP" TargetMode="External"/><Relationship Id="rId47" Type="http://schemas.openxmlformats.org/officeDocument/2006/relationships/hyperlink" Target="https://podminky.urs.cz/item/CS_URS_2024_02/767531811" TargetMode="External"/><Relationship Id="rId63" Type="http://schemas.openxmlformats.org/officeDocument/2006/relationships/hyperlink" Target="https://podminky.urs.cz/item/CS_URS_2024_02/771591186" TargetMode="External"/><Relationship Id="rId68" Type="http://schemas.openxmlformats.org/officeDocument/2006/relationships/hyperlink" Target="https://podminky.urs.cz/item/CS_URS_2024_02/772991115" TargetMode="External"/><Relationship Id="rId2" Type="http://schemas.openxmlformats.org/officeDocument/2006/relationships/hyperlink" Target="https://podminky.urs.cz/item/CS_URS_2024_02/566301111" TargetMode="External"/><Relationship Id="rId16" Type="http://schemas.openxmlformats.org/officeDocument/2006/relationships/hyperlink" Target="https://podminky.urs.cz/item/CS_URS_2024_02/966080103" TargetMode="External"/><Relationship Id="rId29" Type="http://schemas.openxmlformats.org/officeDocument/2006/relationships/hyperlink" Target="https://podminky.urs.cz/item/CS_URS_2024_02/985321912" TargetMode="External"/><Relationship Id="rId11" Type="http://schemas.openxmlformats.org/officeDocument/2006/relationships/hyperlink" Target="https://podminky.urs.cz/item/CS_URS_2024_02/644941112" TargetMode="External"/><Relationship Id="rId24" Type="http://schemas.openxmlformats.org/officeDocument/2006/relationships/hyperlink" Target="https://podminky.urs.cz/item/CS_URS_2024_02/985311112" TargetMode="External"/><Relationship Id="rId32" Type="http://schemas.openxmlformats.org/officeDocument/2006/relationships/hyperlink" Target="https://podminky.urs.cz/item/CS_URS_2024_02/997013211" TargetMode="External"/><Relationship Id="rId37" Type="http://schemas.openxmlformats.org/officeDocument/2006/relationships/hyperlink" Target="https://podminky.urs.cz/item/CS_URS_2024_02/711141811" TargetMode="External"/><Relationship Id="rId40" Type="http://schemas.openxmlformats.org/officeDocument/2006/relationships/hyperlink" Target="https://podminky.urs.cz/item/CS_URS_2024_02/998711121" TargetMode="External"/><Relationship Id="rId45" Type="http://schemas.openxmlformats.org/officeDocument/2006/relationships/hyperlink" Target="https://podminky.urs.cz/item/CS_URS_2024_02/767531121" TargetMode="External"/><Relationship Id="rId53" Type="http://schemas.openxmlformats.org/officeDocument/2006/relationships/hyperlink" Target="https://podminky.urs.cz/item/CS_URS_2024_02/771161011" TargetMode="External"/><Relationship Id="rId58" Type="http://schemas.openxmlformats.org/officeDocument/2006/relationships/hyperlink" Target="https://podminky.urs.cz/item/CS_URS_2024_02/771474112" TargetMode="External"/><Relationship Id="rId66" Type="http://schemas.openxmlformats.org/officeDocument/2006/relationships/hyperlink" Target="https://podminky.urs.cz/item/CS_URS_2024_02/772231312" TargetMode="External"/><Relationship Id="rId5" Type="http://schemas.openxmlformats.org/officeDocument/2006/relationships/hyperlink" Target="https://podminky.urs.cz/item/CS_URS_2024_02/622211011" TargetMode="External"/><Relationship Id="rId61" Type="http://schemas.openxmlformats.org/officeDocument/2006/relationships/hyperlink" Target="https://podminky.urs.cz/item/CS_URS_2024_02/771591115" TargetMode="External"/><Relationship Id="rId19" Type="http://schemas.openxmlformats.org/officeDocument/2006/relationships/hyperlink" Target="https://podminky.urs.cz/item/CS_URS_2024_02/974042553" TargetMode="External"/><Relationship Id="rId14" Type="http://schemas.openxmlformats.org/officeDocument/2006/relationships/hyperlink" Target="https://podminky.urs.cz/item/CS_URS_2024_02/935113111" TargetMode="External"/><Relationship Id="rId22" Type="http://schemas.openxmlformats.org/officeDocument/2006/relationships/hyperlink" Target="https://podminky.urs.cz/item/CS_URS_2024_02/985112131" TargetMode="External"/><Relationship Id="rId27" Type="http://schemas.openxmlformats.org/officeDocument/2006/relationships/hyperlink" Target="https://podminky.urs.cz/item/CS_URS_2024_02/985321111" TargetMode="External"/><Relationship Id="rId30" Type="http://schemas.openxmlformats.org/officeDocument/2006/relationships/hyperlink" Target="https://podminky.urs.cz/item/CS_URS_2024_02/985323112" TargetMode="External"/><Relationship Id="rId35" Type="http://schemas.openxmlformats.org/officeDocument/2006/relationships/hyperlink" Target="https://podminky.urs.cz/item/CS_URS_2024_02/997013631" TargetMode="External"/><Relationship Id="rId43" Type="http://schemas.openxmlformats.org/officeDocument/2006/relationships/hyperlink" Target="https://podminky.urs.cz/item/CS_URS_2024_02/764001811" TargetMode="External"/><Relationship Id="rId48" Type="http://schemas.openxmlformats.org/officeDocument/2006/relationships/hyperlink" Target="https://podminky.urs.cz/item/CS_URS_2024_02/767531821" TargetMode="External"/><Relationship Id="rId56" Type="http://schemas.openxmlformats.org/officeDocument/2006/relationships/hyperlink" Target="https://podminky.urs.cz/item/CS_URS_2024_02/771274231" TargetMode="External"/><Relationship Id="rId64" Type="http://schemas.openxmlformats.org/officeDocument/2006/relationships/hyperlink" Target="https://podminky.urs.cz/item/CS_URS_2024_02/771592011" TargetMode="External"/><Relationship Id="rId69" Type="http://schemas.openxmlformats.org/officeDocument/2006/relationships/hyperlink" Target="https://podminky.urs.cz/item/CS_URS_2024_02/772991411" TargetMode="External"/><Relationship Id="rId8" Type="http://schemas.openxmlformats.org/officeDocument/2006/relationships/hyperlink" Target="https://podminky.urs.cz/item/CS_URS_2024_02/631312141" TargetMode="External"/><Relationship Id="rId51" Type="http://schemas.openxmlformats.org/officeDocument/2006/relationships/hyperlink" Target="https://podminky.urs.cz/item/CS_URS_2024_02/771111012" TargetMode="External"/><Relationship Id="rId72" Type="http://schemas.openxmlformats.org/officeDocument/2006/relationships/hyperlink" Target="https://podminky.urs.cz/item/CS_URS_2024_02/781491811" TargetMode="External"/><Relationship Id="rId3" Type="http://schemas.openxmlformats.org/officeDocument/2006/relationships/hyperlink" Target="https://podminky.urs.cz/item/CS_URS_2024_02/596211130" TargetMode="External"/><Relationship Id="rId12" Type="http://schemas.openxmlformats.org/officeDocument/2006/relationships/hyperlink" Target="https://podminky.urs.cz/item/CS_URS_2024_02/644941121" TargetMode="External"/><Relationship Id="rId17" Type="http://schemas.openxmlformats.org/officeDocument/2006/relationships/hyperlink" Target="https://podminky.urs.cz/item/CS_URS_2024_02/974042532" TargetMode="External"/><Relationship Id="rId25" Type="http://schemas.openxmlformats.org/officeDocument/2006/relationships/hyperlink" Target="https://podminky.urs.cz/item/CS_URS_2024_02/985311311" TargetMode="External"/><Relationship Id="rId33" Type="http://schemas.openxmlformats.org/officeDocument/2006/relationships/hyperlink" Target="https://podminky.urs.cz/item/CS_URS_2024_02/997013501" TargetMode="External"/><Relationship Id="rId38" Type="http://schemas.openxmlformats.org/officeDocument/2006/relationships/hyperlink" Target="https://podminky.urs.cz/item/CS_URS_2024_02/711493111" TargetMode="External"/><Relationship Id="rId46" Type="http://schemas.openxmlformats.org/officeDocument/2006/relationships/hyperlink" Target="https://podminky.urs.cz/item/CS_URS_2024_02/767531215" TargetMode="External"/><Relationship Id="rId59" Type="http://schemas.openxmlformats.org/officeDocument/2006/relationships/hyperlink" Target="https://podminky.urs.cz/item/CS_URS_2024_02/771571810" TargetMode="External"/><Relationship Id="rId67" Type="http://schemas.openxmlformats.org/officeDocument/2006/relationships/hyperlink" Target="https://podminky.urs.cz/item/CS_URS_2024_02/772991111" TargetMode="External"/><Relationship Id="rId20" Type="http://schemas.openxmlformats.org/officeDocument/2006/relationships/hyperlink" Target="https://podminky.urs.cz/item/CS_URS_2024_02/977312112" TargetMode="External"/><Relationship Id="rId41" Type="http://schemas.openxmlformats.org/officeDocument/2006/relationships/hyperlink" Target="https://podminky.urs.cz/item/CS_URS_2024_02/713120822" TargetMode="External"/><Relationship Id="rId54" Type="http://schemas.openxmlformats.org/officeDocument/2006/relationships/hyperlink" Target="https://podminky.urs.cz/item/CS_URS_2024_02/771161022" TargetMode="External"/><Relationship Id="rId62" Type="http://schemas.openxmlformats.org/officeDocument/2006/relationships/hyperlink" Target="https://podminky.urs.cz/item/CS_URS_2024_02/771591184" TargetMode="External"/><Relationship Id="rId70" Type="http://schemas.openxmlformats.org/officeDocument/2006/relationships/hyperlink" Target="https://podminky.urs.cz/item/CS_URS_2024_02/998772121" TargetMode="External"/><Relationship Id="rId1" Type="http://schemas.openxmlformats.org/officeDocument/2006/relationships/hyperlink" Target="https://podminky.urs.cz/item/CS_URS_2024_02/113106023" TargetMode="External"/><Relationship Id="rId6" Type="http://schemas.openxmlformats.org/officeDocument/2006/relationships/hyperlink" Target="https://podminky.urs.cz/item/CS_URS_2024_02/622511112" TargetMode="External"/><Relationship Id="rId15" Type="http://schemas.openxmlformats.org/officeDocument/2006/relationships/hyperlink" Target="https://podminky.urs.cz/item/CS_URS_2024_02/935923216" TargetMode="External"/><Relationship Id="rId23" Type="http://schemas.openxmlformats.org/officeDocument/2006/relationships/hyperlink" Target="https://podminky.urs.cz/item/CS_URS_2024_02/985131311" TargetMode="External"/><Relationship Id="rId28" Type="http://schemas.openxmlformats.org/officeDocument/2006/relationships/hyperlink" Target="https://podminky.urs.cz/item/CS_URS_2024_02/985321112" TargetMode="External"/><Relationship Id="rId36" Type="http://schemas.openxmlformats.org/officeDocument/2006/relationships/hyperlink" Target="https://podminky.urs.cz/item/CS_URS_2024_02/998018001" TargetMode="External"/><Relationship Id="rId49" Type="http://schemas.openxmlformats.org/officeDocument/2006/relationships/hyperlink" Target="https://podminky.urs.cz/item/CS_URS_2024_02/998767121" TargetMode="External"/><Relationship Id="rId57" Type="http://schemas.openxmlformats.org/officeDocument/2006/relationships/hyperlink" Target="https://podminky.urs.cz/item/CS_URS_2024_02/771471810" TargetMode="External"/><Relationship Id="rId10" Type="http://schemas.openxmlformats.org/officeDocument/2006/relationships/hyperlink" Target="https://podminky.urs.cz/item/CS_URS_2024_02/632450131" TargetMode="External"/><Relationship Id="rId31" Type="http://schemas.openxmlformats.org/officeDocument/2006/relationships/hyperlink" Target="https://podminky.urs.cz/item/CS_URS_2024_02/985323912" TargetMode="External"/><Relationship Id="rId44" Type="http://schemas.openxmlformats.org/officeDocument/2006/relationships/hyperlink" Target="https://podminky.urs.cz/item/CS_URS_2024_02/767161843" TargetMode="External"/><Relationship Id="rId52" Type="http://schemas.openxmlformats.org/officeDocument/2006/relationships/hyperlink" Target="https://podminky.urs.cz/item/CS_URS_2024_02/771121011" TargetMode="External"/><Relationship Id="rId60" Type="http://schemas.openxmlformats.org/officeDocument/2006/relationships/hyperlink" Target="https://podminky.urs.cz/item/CS_URS_2024_02/771574416" TargetMode="External"/><Relationship Id="rId65" Type="http://schemas.openxmlformats.org/officeDocument/2006/relationships/hyperlink" Target="https://podminky.urs.cz/item/CS_URS_2024_02/998771121" TargetMode="External"/><Relationship Id="rId73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622151001" TargetMode="External"/><Relationship Id="rId9" Type="http://schemas.openxmlformats.org/officeDocument/2006/relationships/hyperlink" Target="https://podminky.urs.cz/item/CS_URS_2024_02/632450122" TargetMode="External"/><Relationship Id="rId13" Type="http://schemas.openxmlformats.org/officeDocument/2006/relationships/hyperlink" Target="https://podminky.urs.cz/item/CS_URS_2024_02/916991121" TargetMode="External"/><Relationship Id="rId18" Type="http://schemas.openxmlformats.org/officeDocument/2006/relationships/hyperlink" Target="https://podminky.urs.cz/item/CS_URS_2024_02/974042544" TargetMode="External"/><Relationship Id="rId39" Type="http://schemas.openxmlformats.org/officeDocument/2006/relationships/hyperlink" Target="https://podminky.urs.cz/item/CS_URS_2024_02/711493121" TargetMode="External"/><Relationship Id="rId34" Type="http://schemas.openxmlformats.org/officeDocument/2006/relationships/hyperlink" Target="https://podminky.urs.cz/item/CS_URS_2024_02/997013509" TargetMode="External"/><Relationship Id="rId50" Type="http://schemas.openxmlformats.org/officeDocument/2006/relationships/hyperlink" Target="https://podminky.urs.cz/item/CS_URS_2024_02/771111011" TargetMode="External"/><Relationship Id="rId55" Type="http://schemas.openxmlformats.org/officeDocument/2006/relationships/hyperlink" Target="https://podminky.urs.cz/item/CS_URS_2024_02/771271832" TargetMode="External"/><Relationship Id="rId7" Type="http://schemas.openxmlformats.org/officeDocument/2006/relationships/hyperlink" Target="https://podminky.urs.cz/item/CS_URS_2024_02/629991001" TargetMode="External"/><Relationship Id="rId71" Type="http://schemas.openxmlformats.org/officeDocument/2006/relationships/hyperlink" Target="https://podminky.urs.cz/item/CS_URS_2024_02/7814718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90001000" TargetMode="External"/><Relationship Id="rId2" Type="http://schemas.openxmlformats.org/officeDocument/2006/relationships/hyperlink" Target="https://podminky.urs.cz/item/CS_URS_2024_02/070001000" TargetMode="External"/><Relationship Id="rId1" Type="http://schemas.openxmlformats.org/officeDocument/2006/relationships/hyperlink" Target="https://podminky.urs.cz/item/CS_URS_2024_02/0300010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BH23" sqref="BH23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21"/>
      <c r="BE5" s="278" t="s">
        <v>15</v>
      </c>
      <c r="BS5" s="18" t="s">
        <v>6</v>
      </c>
    </row>
    <row r="6" spans="1:74" ht="36.9" customHeight="1">
      <c r="B6" s="21"/>
      <c r="D6" s="27" t="s">
        <v>16</v>
      </c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21"/>
      <c r="BE6" s="27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79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9"/>
      <c r="BS8" s="18" t="s">
        <v>6</v>
      </c>
    </row>
    <row r="9" spans="1:74" ht="14.4" customHeight="1">
      <c r="B9" s="21"/>
      <c r="AR9" s="21"/>
      <c r="BE9" s="279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79"/>
      <c r="BS10" s="18" t="s">
        <v>6</v>
      </c>
    </row>
    <row r="11" spans="1:74" ht="18.45" customHeight="1">
      <c r="B11" s="21"/>
      <c r="E11" s="26" t="s">
        <v>27</v>
      </c>
      <c r="AK11" s="28" t="s">
        <v>28</v>
      </c>
      <c r="AN11" s="26" t="s">
        <v>19</v>
      </c>
      <c r="AR11" s="21"/>
      <c r="BE11" s="279"/>
      <c r="BS11" s="18" t="s">
        <v>6</v>
      </c>
    </row>
    <row r="12" spans="1:74" ht="6.9" customHeight="1">
      <c r="B12" s="21"/>
      <c r="AR12" s="21"/>
      <c r="BE12" s="279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9"/>
      <c r="BS13" s="18" t="s">
        <v>6</v>
      </c>
    </row>
    <row r="14" spans="1:74" ht="13.2">
      <c r="B14" s="21"/>
      <c r="E14" s="284" t="s">
        <v>30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28</v>
      </c>
      <c r="AN14" s="30" t="s">
        <v>30</v>
      </c>
      <c r="AR14" s="21"/>
      <c r="BE14" s="279"/>
      <c r="BS14" s="18" t="s">
        <v>6</v>
      </c>
    </row>
    <row r="15" spans="1:74" ht="6.9" customHeight="1">
      <c r="B15" s="21"/>
      <c r="AR15" s="21"/>
      <c r="BE15" s="279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79"/>
      <c r="BS16" s="18" t="s">
        <v>4</v>
      </c>
    </row>
    <row r="17" spans="2:71" ht="18.45" customHeight="1">
      <c r="B17" s="21"/>
      <c r="E17" s="26" t="s">
        <v>32</v>
      </c>
      <c r="AK17" s="28" t="s">
        <v>28</v>
      </c>
      <c r="AN17" s="26" t="s">
        <v>19</v>
      </c>
      <c r="AR17" s="21"/>
      <c r="BE17" s="279"/>
      <c r="BS17" s="18" t="s">
        <v>33</v>
      </c>
    </row>
    <row r="18" spans="2:71" ht="6.9" customHeight="1">
      <c r="B18" s="21"/>
      <c r="AR18" s="21"/>
      <c r="BE18" s="279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79"/>
      <c r="BS19" s="18" t="s">
        <v>6</v>
      </c>
    </row>
    <row r="20" spans="2:71" ht="18.45" customHeight="1">
      <c r="B20" s="21"/>
      <c r="E20" s="26" t="s">
        <v>32</v>
      </c>
      <c r="AK20" s="28" t="s">
        <v>28</v>
      </c>
      <c r="AN20" s="26" t="s">
        <v>19</v>
      </c>
      <c r="AR20" s="21"/>
      <c r="BE20" s="279"/>
      <c r="BS20" s="18" t="s">
        <v>4</v>
      </c>
    </row>
    <row r="21" spans="2:71" ht="6.9" customHeight="1">
      <c r="B21" s="21"/>
      <c r="AR21" s="21"/>
      <c r="BE21" s="279"/>
    </row>
    <row r="22" spans="2:71" ht="12" customHeight="1">
      <c r="B22" s="21"/>
      <c r="D22" s="28" t="s">
        <v>35</v>
      </c>
      <c r="AR22" s="21"/>
      <c r="BE22" s="279"/>
    </row>
    <row r="23" spans="2:71" ht="47.25" customHeight="1">
      <c r="B23" s="21"/>
      <c r="E23" s="286" t="s">
        <v>36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R23" s="21"/>
      <c r="BE23" s="279"/>
    </row>
    <row r="24" spans="2:71" ht="6.9" customHeight="1">
      <c r="B24" s="21"/>
      <c r="AR24" s="21"/>
      <c r="BE24" s="279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9"/>
    </row>
    <row r="26" spans="2:71" s="1" customFormat="1" ht="25.95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7">
        <f>ROUND(AG54,2)</f>
        <v>0</v>
      </c>
      <c r="AL26" s="288"/>
      <c r="AM26" s="288"/>
      <c r="AN26" s="288"/>
      <c r="AO26" s="288"/>
      <c r="AR26" s="33"/>
      <c r="BE26" s="279"/>
    </row>
    <row r="27" spans="2:71" s="1" customFormat="1" ht="6.9" customHeight="1">
      <c r="B27" s="33"/>
      <c r="AR27" s="33"/>
      <c r="BE27" s="279"/>
    </row>
    <row r="28" spans="2:71" s="1" customFormat="1" ht="13.2">
      <c r="B28" s="33"/>
      <c r="L28" s="289" t="s">
        <v>38</v>
      </c>
      <c r="M28" s="289"/>
      <c r="N28" s="289"/>
      <c r="O28" s="289"/>
      <c r="P28" s="289"/>
      <c r="W28" s="289" t="s">
        <v>39</v>
      </c>
      <c r="X28" s="289"/>
      <c r="Y28" s="289"/>
      <c r="Z28" s="289"/>
      <c r="AA28" s="289"/>
      <c r="AB28" s="289"/>
      <c r="AC28" s="289"/>
      <c r="AD28" s="289"/>
      <c r="AE28" s="289"/>
      <c r="AK28" s="289" t="s">
        <v>40</v>
      </c>
      <c r="AL28" s="289"/>
      <c r="AM28" s="289"/>
      <c r="AN28" s="289"/>
      <c r="AO28" s="289"/>
      <c r="AR28" s="33"/>
      <c r="BE28" s="279"/>
    </row>
    <row r="29" spans="2:71" s="2" customFormat="1" ht="14.4" customHeight="1">
      <c r="B29" s="37"/>
      <c r="D29" s="28" t="s">
        <v>41</v>
      </c>
      <c r="F29" s="28" t="s">
        <v>42</v>
      </c>
      <c r="L29" s="292">
        <v>0.21</v>
      </c>
      <c r="M29" s="291"/>
      <c r="N29" s="291"/>
      <c r="O29" s="291"/>
      <c r="P29" s="291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K29" s="290">
        <f>ROUND(AV54, 2)</f>
        <v>0</v>
      </c>
      <c r="AL29" s="291"/>
      <c r="AM29" s="291"/>
      <c r="AN29" s="291"/>
      <c r="AO29" s="291"/>
      <c r="AR29" s="37"/>
      <c r="BE29" s="280"/>
    </row>
    <row r="30" spans="2:71" s="2" customFormat="1" ht="14.4" customHeight="1">
      <c r="B30" s="37"/>
      <c r="F30" s="28" t="s">
        <v>43</v>
      </c>
      <c r="L30" s="292">
        <v>0.12</v>
      </c>
      <c r="M30" s="291"/>
      <c r="N30" s="291"/>
      <c r="O30" s="291"/>
      <c r="P30" s="291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K30" s="290">
        <f>ROUND(AW54, 2)</f>
        <v>0</v>
      </c>
      <c r="AL30" s="291"/>
      <c r="AM30" s="291"/>
      <c r="AN30" s="291"/>
      <c r="AO30" s="291"/>
      <c r="AR30" s="37"/>
      <c r="BE30" s="280"/>
    </row>
    <row r="31" spans="2:71" s="2" customFormat="1" ht="14.4" hidden="1" customHeight="1">
      <c r="B31" s="37"/>
      <c r="F31" s="28" t="s">
        <v>44</v>
      </c>
      <c r="L31" s="292">
        <v>0.21</v>
      </c>
      <c r="M31" s="291"/>
      <c r="N31" s="291"/>
      <c r="O31" s="291"/>
      <c r="P31" s="291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K31" s="290">
        <v>0</v>
      </c>
      <c r="AL31" s="291"/>
      <c r="AM31" s="291"/>
      <c r="AN31" s="291"/>
      <c r="AO31" s="291"/>
      <c r="AR31" s="37"/>
      <c r="BE31" s="280"/>
    </row>
    <row r="32" spans="2:71" s="2" customFormat="1" ht="14.4" hidden="1" customHeight="1">
      <c r="B32" s="37"/>
      <c r="F32" s="28" t="s">
        <v>45</v>
      </c>
      <c r="L32" s="292">
        <v>0.12</v>
      </c>
      <c r="M32" s="291"/>
      <c r="N32" s="291"/>
      <c r="O32" s="291"/>
      <c r="P32" s="291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K32" s="290">
        <v>0</v>
      </c>
      <c r="AL32" s="291"/>
      <c r="AM32" s="291"/>
      <c r="AN32" s="291"/>
      <c r="AO32" s="291"/>
      <c r="AR32" s="37"/>
      <c r="BE32" s="280"/>
    </row>
    <row r="33" spans="2:44" s="2" customFormat="1" ht="14.4" hidden="1" customHeight="1">
      <c r="B33" s="37"/>
      <c r="F33" s="28" t="s">
        <v>46</v>
      </c>
      <c r="L33" s="292">
        <v>0</v>
      </c>
      <c r="M33" s="291"/>
      <c r="N33" s="291"/>
      <c r="O33" s="291"/>
      <c r="P33" s="291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K33" s="290">
        <v>0</v>
      </c>
      <c r="AL33" s="291"/>
      <c r="AM33" s="291"/>
      <c r="AN33" s="291"/>
      <c r="AO33" s="291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93" t="s">
        <v>49</v>
      </c>
      <c r="Y35" s="294"/>
      <c r="Z35" s="294"/>
      <c r="AA35" s="294"/>
      <c r="AB35" s="294"/>
      <c r="AC35" s="40"/>
      <c r="AD35" s="40"/>
      <c r="AE35" s="40"/>
      <c r="AF35" s="40"/>
      <c r="AG35" s="40"/>
      <c r="AH35" s="40"/>
      <c r="AI35" s="40"/>
      <c r="AJ35" s="40"/>
      <c r="AK35" s="295">
        <f>SUM(AK26:AK33)</f>
        <v>0</v>
      </c>
      <c r="AL35" s="294"/>
      <c r="AM35" s="294"/>
      <c r="AN35" s="294"/>
      <c r="AO35" s="296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50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S-24022</v>
      </c>
      <c r="AR44" s="46"/>
    </row>
    <row r="45" spans="2:44" s="4" customFormat="1" ht="36.9" customHeight="1">
      <c r="B45" s="47"/>
      <c r="C45" s="48" t="s">
        <v>16</v>
      </c>
      <c r="L45" s="297" t="str">
        <f>K6</f>
        <v>Oprava vstupního prostoru Chittussiho 10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299" t="str">
        <f>IF(AN8= "","",AN8)</f>
        <v>2. 7. 2024</v>
      </c>
      <c r="AN47" s="299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8" t="s">
        <v>25</v>
      </c>
      <c r="L49" s="3" t="str">
        <f>IF(E11= "","",E11)</f>
        <v>Ostravsá Univerzita</v>
      </c>
      <c r="AI49" s="28" t="s">
        <v>31</v>
      </c>
      <c r="AM49" s="300" t="str">
        <f>IF(E17="","",E17)</f>
        <v>Ateliér Simona Group</v>
      </c>
      <c r="AN49" s="301"/>
      <c r="AO49" s="301"/>
      <c r="AP49" s="301"/>
      <c r="AR49" s="33"/>
      <c r="AS49" s="302" t="s">
        <v>51</v>
      </c>
      <c r="AT49" s="30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00" t="str">
        <f>IF(E20="","",E20)</f>
        <v>Ateliér Simona Group</v>
      </c>
      <c r="AN50" s="301"/>
      <c r="AO50" s="301"/>
      <c r="AP50" s="301"/>
      <c r="AR50" s="33"/>
      <c r="AS50" s="304"/>
      <c r="AT50" s="305"/>
      <c r="BD50" s="54"/>
    </row>
    <row r="51" spans="1:91" s="1" customFormat="1" ht="10.8" customHeight="1">
      <c r="B51" s="33"/>
      <c r="AR51" s="33"/>
      <c r="AS51" s="304"/>
      <c r="AT51" s="305"/>
      <c r="BD51" s="54"/>
    </row>
    <row r="52" spans="1:91" s="1" customFormat="1" ht="29.25" customHeight="1">
      <c r="B52" s="33"/>
      <c r="C52" s="306" t="s">
        <v>52</v>
      </c>
      <c r="D52" s="307"/>
      <c r="E52" s="307"/>
      <c r="F52" s="307"/>
      <c r="G52" s="307"/>
      <c r="H52" s="55"/>
      <c r="I52" s="308" t="s">
        <v>53</v>
      </c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9" t="s">
        <v>54</v>
      </c>
      <c r="AH52" s="307"/>
      <c r="AI52" s="307"/>
      <c r="AJ52" s="307"/>
      <c r="AK52" s="307"/>
      <c r="AL52" s="307"/>
      <c r="AM52" s="307"/>
      <c r="AN52" s="308" t="s">
        <v>55</v>
      </c>
      <c r="AO52" s="307"/>
      <c r="AP52" s="307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3">
        <f>ROUND(SUM(AG55:AG57),2)</f>
        <v>0</v>
      </c>
      <c r="AH54" s="313"/>
      <c r="AI54" s="313"/>
      <c r="AJ54" s="313"/>
      <c r="AK54" s="313"/>
      <c r="AL54" s="313"/>
      <c r="AM54" s="313"/>
      <c r="AN54" s="314">
        <f>SUM(AG54,AT54)</f>
        <v>0</v>
      </c>
      <c r="AO54" s="314"/>
      <c r="AP54" s="314"/>
      <c r="AQ54" s="65" t="s">
        <v>19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19</v>
      </c>
    </row>
    <row r="55" spans="1:91" s="6" customFormat="1" ht="24.75" customHeight="1">
      <c r="A55" s="72" t="s">
        <v>75</v>
      </c>
      <c r="B55" s="73"/>
      <c r="C55" s="74"/>
      <c r="D55" s="312" t="s">
        <v>76</v>
      </c>
      <c r="E55" s="312"/>
      <c r="F55" s="312"/>
      <c r="G55" s="312"/>
      <c r="H55" s="312"/>
      <c r="I55" s="75"/>
      <c r="J55" s="312" t="s">
        <v>77</v>
      </c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0">
        <f>'1 - Stavební část - Oprav...'!J30</f>
        <v>0</v>
      </c>
      <c r="AH55" s="311"/>
      <c r="AI55" s="311"/>
      <c r="AJ55" s="311"/>
      <c r="AK55" s="311"/>
      <c r="AL55" s="311"/>
      <c r="AM55" s="311"/>
      <c r="AN55" s="310">
        <f>SUM(AG55,AT55)</f>
        <v>0</v>
      </c>
      <c r="AO55" s="311"/>
      <c r="AP55" s="311"/>
      <c r="AQ55" s="76" t="s">
        <v>78</v>
      </c>
      <c r="AR55" s="73"/>
      <c r="AS55" s="77">
        <v>0</v>
      </c>
      <c r="AT55" s="78">
        <f>ROUND(SUM(AV55:AW55),2)</f>
        <v>0</v>
      </c>
      <c r="AU55" s="79">
        <f>'1 - Stavební část - Oprav...'!P97</f>
        <v>0</v>
      </c>
      <c r="AV55" s="78">
        <f>'1 - Stavební část - Oprav...'!J33</f>
        <v>0</v>
      </c>
      <c r="AW55" s="78">
        <f>'1 - Stavební část - Oprav...'!J34</f>
        <v>0</v>
      </c>
      <c r="AX55" s="78">
        <f>'1 - Stavební část - Oprav...'!J35</f>
        <v>0</v>
      </c>
      <c r="AY55" s="78">
        <f>'1 - Stavební část - Oprav...'!J36</f>
        <v>0</v>
      </c>
      <c r="AZ55" s="78">
        <f>'1 - Stavební část - Oprav...'!F33</f>
        <v>0</v>
      </c>
      <c r="BA55" s="78">
        <f>'1 - Stavební část - Oprav...'!F34</f>
        <v>0</v>
      </c>
      <c r="BB55" s="78">
        <f>'1 - Stavební část - Oprav...'!F35</f>
        <v>0</v>
      </c>
      <c r="BC55" s="78">
        <f>'1 - Stavební část - Oprav...'!F36</f>
        <v>0</v>
      </c>
      <c r="BD55" s="80">
        <f>'1 - Stavební část - Oprav...'!F37</f>
        <v>0</v>
      </c>
      <c r="BT55" s="81" t="s">
        <v>76</v>
      </c>
      <c r="BV55" s="81" t="s">
        <v>73</v>
      </c>
      <c r="BW55" s="81" t="s">
        <v>79</v>
      </c>
      <c r="BX55" s="81" t="s">
        <v>5</v>
      </c>
      <c r="CL55" s="81" t="s">
        <v>19</v>
      </c>
      <c r="CM55" s="81" t="s">
        <v>80</v>
      </c>
    </row>
    <row r="56" spans="1:91" s="6" customFormat="1" ht="16.5" customHeight="1">
      <c r="A56" s="72" t="s">
        <v>75</v>
      </c>
      <c r="B56" s="73"/>
      <c r="C56" s="74"/>
      <c r="D56" s="312" t="s">
        <v>80</v>
      </c>
      <c r="E56" s="312"/>
      <c r="F56" s="312"/>
      <c r="G56" s="312"/>
      <c r="H56" s="312"/>
      <c r="I56" s="75"/>
      <c r="J56" s="312" t="s">
        <v>81</v>
      </c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0">
        <f>'2 - Zdravotechnika - kana...'!J30</f>
        <v>0</v>
      </c>
      <c r="AH56" s="311"/>
      <c r="AI56" s="311"/>
      <c r="AJ56" s="311"/>
      <c r="AK56" s="311"/>
      <c r="AL56" s="311"/>
      <c r="AM56" s="311"/>
      <c r="AN56" s="310">
        <f>SUM(AG56,AT56)</f>
        <v>0</v>
      </c>
      <c r="AO56" s="311"/>
      <c r="AP56" s="311"/>
      <c r="AQ56" s="76" t="s">
        <v>78</v>
      </c>
      <c r="AR56" s="73"/>
      <c r="AS56" s="77">
        <v>0</v>
      </c>
      <c r="AT56" s="78">
        <f>ROUND(SUM(AV56:AW56),2)</f>
        <v>0</v>
      </c>
      <c r="AU56" s="79">
        <f>'2 - Zdravotechnika - kana...'!P86</f>
        <v>0</v>
      </c>
      <c r="AV56" s="78">
        <f>'2 - Zdravotechnika - kana...'!J33</f>
        <v>0</v>
      </c>
      <c r="AW56" s="78">
        <f>'2 - Zdravotechnika - kana...'!J34</f>
        <v>0</v>
      </c>
      <c r="AX56" s="78">
        <f>'2 - Zdravotechnika - kana...'!J35</f>
        <v>0</v>
      </c>
      <c r="AY56" s="78">
        <f>'2 - Zdravotechnika - kana...'!J36</f>
        <v>0</v>
      </c>
      <c r="AZ56" s="78">
        <f>'2 - Zdravotechnika - kana...'!F33</f>
        <v>0</v>
      </c>
      <c r="BA56" s="78">
        <f>'2 - Zdravotechnika - kana...'!F34</f>
        <v>0</v>
      </c>
      <c r="BB56" s="78">
        <f>'2 - Zdravotechnika - kana...'!F35</f>
        <v>0</v>
      </c>
      <c r="BC56" s="78">
        <f>'2 - Zdravotechnika - kana...'!F36</f>
        <v>0</v>
      </c>
      <c r="BD56" s="80">
        <f>'2 - Zdravotechnika - kana...'!F37</f>
        <v>0</v>
      </c>
      <c r="BT56" s="81" t="s">
        <v>76</v>
      </c>
      <c r="BV56" s="81" t="s">
        <v>73</v>
      </c>
      <c r="BW56" s="81" t="s">
        <v>82</v>
      </c>
      <c r="BX56" s="81" t="s">
        <v>5</v>
      </c>
      <c r="CL56" s="81" t="s">
        <v>19</v>
      </c>
      <c r="CM56" s="81" t="s">
        <v>80</v>
      </c>
    </row>
    <row r="57" spans="1:91" s="6" customFormat="1" ht="16.5" customHeight="1">
      <c r="A57" s="72" t="s">
        <v>75</v>
      </c>
      <c r="B57" s="73"/>
      <c r="C57" s="74"/>
      <c r="D57" s="312" t="s">
        <v>83</v>
      </c>
      <c r="E57" s="312"/>
      <c r="F57" s="312"/>
      <c r="G57" s="312"/>
      <c r="H57" s="312"/>
      <c r="I57" s="75"/>
      <c r="J57" s="312" t="s">
        <v>84</v>
      </c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0">
        <f>'VON - Vedlejší a ostatní ...'!J30</f>
        <v>0</v>
      </c>
      <c r="AH57" s="311"/>
      <c r="AI57" s="311"/>
      <c r="AJ57" s="311"/>
      <c r="AK57" s="311"/>
      <c r="AL57" s="311"/>
      <c r="AM57" s="311"/>
      <c r="AN57" s="310">
        <f>SUM(AG57,AT57)</f>
        <v>0</v>
      </c>
      <c r="AO57" s="311"/>
      <c r="AP57" s="311"/>
      <c r="AQ57" s="76" t="s">
        <v>83</v>
      </c>
      <c r="AR57" s="73"/>
      <c r="AS57" s="82">
        <v>0</v>
      </c>
      <c r="AT57" s="83">
        <f>ROUND(SUM(AV57:AW57),2)</f>
        <v>0</v>
      </c>
      <c r="AU57" s="84">
        <f>'VON - Vedlejší a ostatní ...'!P83</f>
        <v>0</v>
      </c>
      <c r="AV57" s="83">
        <f>'VON - Vedlejší a ostatní ...'!J33</f>
        <v>0</v>
      </c>
      <c r="AW57" s="83">
        <f>'VON - Vedlejší a ostatní ...'!J34</f>
        <v>0</v>
      </c>
      <c r="AX57" s="83">
        <f>'VON - Vedlejší a ostatní ...'!J35</f>
        <v>0</v>
      </c>
      <c r="AY57" s="83">
        <f>'VON - Vedlejší a ostatní ...'!J36</f>
        <v>0</v>
      </c>
      <c r="AZ57" s="83">
        <f>'VON - Vedlejší a ostatní ...'!F33</f>
        <v>0</v>
      </c>
      <c r="BA57" s="83">
        <f>'VON - Vedlejší a ostatní ...'!F34</f>
        <v>0</v>
      </c>
      <c r="BB57" s="83">
        <f>'VON - Vedlejší a ostatní ...'!F35</f>
        <v>0</v>
      </c>
      <c r="BC57" s="83">
        <f>'VON - Vedlejší a ostatní ...'!F36</f>
        <v>0</v>
      </c>
      <c r="BD57" s="85">
        <f>'VON - Vedlejší a ostatní ...'!F37</f>
        <v>0</v>
      </c>
      <c r="BT57" s="81" t="s">
        <v>76</v>
      </c>
      <c r="BV57" s="81" t="s">
        <v>73</v>
      </c>
      <c r="BW57" s="81" t="s">
        <v>85</v>
      </c>
      <c r="BX57" s="81" t="s">
        <v>5</v>
      </c>
      <c r="CL57" s="81" t="s">
        <v>19</v>
      </c>
      <c r="CM57" s="81" t="s">
        <v>80</v>
      </c>
    </row>
    <row r="58" spans="1:91" s="1" customFormat="1" ht="30" customHeight="1">
      <c r="B58" s="33"/>
      <c r="AR58" s="33"/>
    </row>
    <row r="59" spans="1:91" s="1" customFormat="1" ht="6.9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KHR3d4HmBPK3UhgOvLZGG2rZIYOIEacDisAmo3ycs/TrzXlLmNo6XVEToglfFZOmmxWeSDRDJSIQLgNYkqompw==" saltValue="+u1t7y8cH7nKtPwJ2E9m/868Pqzmylx3kpq0XAQ7cHGYYfcnpJB5TCrSgJpTrZk9VckgnzEcL2EgIp7/akDdi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tavební část - Oprav...'!C2" display="/" xr:uid="{00000000-0004-0000-0000-000000000000}"/>
    <hyperlink ref="A56" location="'2 - Zdravotechnika - kana...'!C2" display="/" xr:uid="{00000000-0004-0000-0000-000001000000}"/>
    <hyperlink ref="A57" location="'VO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45"/>
  <sheetViews>
    <sheetView showGridLines="0" topLeftCell="A577" workbookViewId="0">
      <selection activeCell="X629" sqref="X62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79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Oprava vstupního prostoru Chittussiho 10</v>
      </c>
      <c r="F7" s="316"/>
      <c r="G7" s="316"/>
      <c r="H7" s="316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7" t="s">
        <v>88</v>
      </c>
      <c r="F9" s="317"/>
      <c r="G9" s="317"/>
      <c r="H9" s="317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2. 7. 2024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8" t="str">
        <f>'Rekapitulace stavby'!E14</f>
        <v>Vyplň údaj</v>
      </c>
      <c r="F18" s="281"/>
      <c r="G18" s="281"/>
      <c r="H18" s="281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286" t="s">
        <v>19</v>
      </c>
      <c r="F27" s="286"/>
      <c r="G27" s="286"/>
      <c r="H27" s="286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ROUND(J97,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" customHeight="1">
      <c r="B33" s="33"/>
      <c r="D33" s="53" t="s">
        <v>41</v>
      </c>
      <c r="E33" s="28" t="s">
        <v>42</v>
      </c>
      <c r="F33" s="89">
        <f>ROUND((SUM(BE97:BE644)),  2)</f>
        <v>0</v>
      </c>
      <c r="I33" s="90">
        <v>0.21</v>
      </c>
      <c r="J33" s="89">
        <f>ROUND(((SUM(BE97:BE644))*I33),  2)</f>
        <v>0</v>
      </c>
      <c r="L33" s="33"/>
    </row>
    <row r="34" spans="2:12" s="1" customFormat="1" ht="14.4" customHeight="1">
      <c r="B34" s="33"/>
      <c r="E34" s="28" t="s">
        <v>43</v>
      </c>
      <c r="F34" s="89">
        <f>ROUND((SUM(BF97:BF644)),  2)</f>
        <v>0</v>
      </c>
      <c r="I34" s="90">
        <v>0.12</v>
      </c>
      <c r="J34" s="89">
        <f>ROUND(((SUM(BF97:BF644))*I34),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9">
        <f>ROUND((SUM(BG97:BG644)),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9">
        <f>ROUND((SUM(BH97:BH644)),  2)</f>
        <v>0</v>
      </c>
      <c r="I36" s="90">
        <v>0.12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9">
        <f>ROUND((SUM(BI97:BI644)),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89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Oprava vstupního prostoru Chittussiho 10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7" t="str">
        <f>E9</f>
        <v xml:space="preserve">1 - Stavební část - Oprava vstupního prostoru </v>
      </c>
      <c r="F50" s="317"/>
      <c r="G50" s="317"/>
      <c r="H50" s="317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2. 7. 2024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Ostravsá Univerzita</v>
      </c>
      <c r="I54" s="28" t="s">
        <v>31</v>
      </c>
      <c r="J54" s="31" t="str">
        <f>E21</f>
        <v>Ateliér Simona Group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Ateliér Simona Group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69</v>
      </c>
      <c r="J59" s="64">
        <f>J97</f>
        <v>0</v>
      </c>
      <c r="L59" s="33"/>
      <c r="AU59" s="18" t="s">
        <v>92</v>
      </c>
    </row>
    <row r="60" spans="2:47" s="8" customFormat="1" ht="24.9" customHeight="1">
      <c r="B60" s="100"/>
      <c r="D60" s="101" t="s">
        <v>93</v>
      </c>
      <c r="E60" s="102"/>
      <c r="F60" s="102"/>
      <c r="G60" s="102"/>
      <c r="H60" s="102"/>
      <c r="I60" s="102"/>
      <c r="J60" s="103">
        <f>J98</f>
        <v>0</v>
      </c>
      <c r="L60" s="100"/>
    </row>
    <row r="61" spans="2:47" s="9" customFormat="1" ht="19.95" customHeight="1">
      <c r="B61" s="104"/>
      <c r="D61" s="105" t="s">
        <v>94</v>
      </c>
      <c r="E61" s="106"/>
      <c r="F61" s="106"/>
      <c r="G61" s="106"/>
      <c r="H61" s="106"/>
      <c r="I61" s="106"/>
      <c r="J61" s="107">
        <f>J99</f>
        <v>0</v>
      </c>
      <c r="L61" s="104"/>
    </row>
    <row r="62" spans="2:47" s="9" customFormat="1" ht="19.95" customHeight="1">
      <c r="B62" s="104"/>
      <c r="D62" s="105" t="s">
        <v>95</v>
      </c>
      <c r="E62" s="106"/>
      <c r="F62" s="106"/>
      <c r="G62" s="106"/>
      <c r="H62" s="106"/>
      <c r="I62" s="106"/>
      <c r="J62" s="107">
        <f>J104</f>
        <v>0</v>
      </c>
      <c r="L62" s="104"/>
    </row>
    <row r="63" spans="2:47" s="9" customFormat="1" ht="19.95" customHeight="1">
      <c r="B63" s="104"/>
      <c r="D63" s="105" t="s">
        <v>96</v>
      </c>
      <c r="E63" s="106"/>
      <c r="F63" s="106"/>
      <c r="G63" s="106"/>
      <c r="H63" s="106"/>
      <c r="I63" s="106"/>
      <c r="J63" s="107">
        <f>J135</f>
        <v>0</v>
      </c>
      <c r="L63" s="104"/>
    </row>
    <row r="64" spans="2:47" s="9" customFormat="1" ht="19.95" customHeight="1">
      <c r="B64" s="104"/>
      <c r="D64" s="105" t="s">
        <v>97</v>
      </c>
      <c r="E64" s="106"/>
      <c r="F64" s="106"/>
      <c r="G64" s="106"/>
      <c r="H64" s="106"/>
      <c r="I64" s="106"/>
      <c r="J64" s="107">
        <f>J139</f>
        <v>0</v>
      </c>
      <c r="L64" s="104"/>
    </row>
    <row r="65" spans="2:12" s="9" customFormat="1" ht="19.95" customHeight="1">
      <c r="B65" s="104"/>
      <c r="D65" s="105" t="s">
        <v>98</v>
      </c>
      <c r="E65" s="106"/>
      <c r="F65" s="106"/>
      <c r="G65" s="106"/>
      <c r="H65" s="106"/>
      <c r="I65" s="106"/>
      <c r="J65" s="107">
        <f>J149</f>
        <v>0</v>
      </c>
      <c r="L65" s="104"/>
    </row>
    <row r="66" spans="2:12" s="9" customFormat="1" ht="19.95" customHeight="1">
      <c r="B66" s="104"/>
      <c r="D66" s="105" t="s">
        <v>99</v>
      </c>
      <c r="E66" s="106"/>
      <c r="F66" s="106"/>
      <c r="G66" s="106"/>
      <c r="H66" s="106"/>
      <c r="I66" s="106"/>
      <c r="J66" s="107">
        <f>J236</f>
        <v>0</v>
      </c>
      <c r="L66" s="104"/>
    </row>
    <row r="67" spans="2:12" s="9" customFormat="1" ht="19.95" customHeight="1">
      <c r="B67" s="104"/>
      <c r="D67" s="105" t="s">
        <v>100</v>
      </c>
      <c r="E67" s="106"/>
      <c r="F67" s="106"/>
      <c r="G67" s="106"/>
      <c r="H67" s="106"/>
      <c r="I67" s="106"/>
      <c r="J67" s="107">
        <f>J376</f>
        <v>0</v>
      </c>
      <c r="L67" s="104"/>
    </row>
    <row r="68" spans="2:12" s="9" customFormat="1" ht="19.95" customHeight="1">
      <c r="B68" s="104"/>
      <c r="D68" s="105" t="s">
        <v>101</v>
      </c>
      <c r="E68" s="106"/>
      <c r="F68" s="106"/>
      <c r="G68" s="106"/>
      <c r="H68" s="106"/>
      <c r="I68" s="106"/>
      <c r="J68" s="107">
        <f>J386</f>
        <v>0</v>
      </c>
      <c r="L68" s="104"/>
    </row>
    <row r="69" spans="2:12" s="8" customFormat="1" ht="24.9" customHeight="1">
      <c r="B69" s="100"/>
      <c r="D69" s="101" t="s">
        <v>102</v>
      </c>
      <c r="E69" s="102"/>
      <c r="F69" s="102"/>
      <c r="G69" s="102"/>
      <c r="H69" s="102"/>
      <c r="I69" s="102"/>
      <c r="J69" s="103">
        <f>J389</f>
        <v>0</v>
      </c>
      <c r="L69" s="100"/>
    </row>
    <row r="70" spans="2:12" s="9" customFormat="1" ht="19.95" customHeight="1">
      <c r="B70" s="104"/>
      <c r="D70" s="105" t="s">
        <v>103</v>
      </c>
      <c r="E70" s="106"/>
      <c r="F70" s="106"/>
      <c r="G70" s="106"/>
      <c r="H70" s="106"/>
      <c r="I70" s="106"/>
      <c r="J70" s="107">
        <f>J390</f>
        <v>0</v>
      </c>
      <c r="L70" s="104"/>
    </row>
    <row r="71" spans="2:12" s="9" customFormat="1" ht="19.95" customHeight="1">
      <c r="B71" s="104"/>
      <c r="D71" s="105" t="s">
        <v>104</v>
      </c>
      <c r="E71" s="106"/>
      <c r="F71" s="106"/>
      <c r="G71" s="106"/>
      <c r="H71" s="106"/>
      <c r="I71" s="106"/>
      <c r="J71" s="107">
        <f>J428</f>
        <v>0</v>
      </c>
      <c r="L71" s="104"/>
    </row>
    <row r="72" spans="2:12" s="9" customFormat="1" ht="19.95" customHeight="1">
      <c r="B72" s="104"/>
      <c r="D72" s="105" t="s">
        <v>105</v>
      </c>
      <c r="E72" s="106"/>
      <c r="F72" s="106"/>
      <c r="G72" s="106"/>
      <c r="H72" s="106"/>
      <c r="I72" s="106"/>
      <c r="J72" s="107">
        <f>J435</f>
        <v>0</v>
      </c>
      <c r="L72" s="104"/>
    </row>
    <row r="73" spans="2:12" s="9" customFormat="1" ht="19.95" customHeight="1">
      <c r="B73" s="104"/>
      <c r="D73" s="105" t="s">
        <v>106</v>
      </c>
      <c r="E73" s="106"/>
      <c r="F73" s="106"/>
      <c r="G73" s="106"/>
      <c r="H73" s="106"/>
      <c r="I73" s="106"/>
      <c r="J73" s="107">
        <f>J438</f>
        <v>0</v>
      </c>
      <c r="L73" s="104"/>
    </row>
    <row r="74" spans="2:12" s="9" customFormat="1" ht="19.95" customHeight="1">
      <c r="B74" s="104"/>
      <c r="D74" s="105" t="s">
        <v>107</v>
      </c>
      <c r="E74" s="106"/>
      <c r="F74" s="106"/>
      <c r="G74" s="106"/>
      <c r="H74" s="106"/>
      <c r="I74" s="106"/>
      <c r="J74" s="107">
        <f>J445</f>
        <v>0</v>
      </c>
      <c r="L74" s="104"/>
    </row>
    <row r="75" spans="2:12" s="9" customFormat="1" ht="19.95" customHeight="1">
      <c r="B75" s="104"/>
      <c r="D75" s="105" t="s">
        <v>108</v>
      </c>
      <c r="E75" s="106"/>
      <c r="F75" s="106"/>
      <c r="G75" s="106"/>
      <c r="H75" s="106"/>
      <c r="I75" s="106"/>
      <c r="J75" s="107">
        <f>J507</f>
        <v>0</v>
      </c>
      <c r="L75" s="104"/>
    </row>
    <row r="76" spans="2:12" s="9" customFormat="1" ht="19.95" customHeight="1">
      <c r="B76" s="104"/>
      <c r="D76" s="105" t="s">
        <v>109</v>
      </c>
      <c r="E76" s="106"/>
      <c r="F76" s="106"/>
      <c r="G76" s="106"/>
      <c r="H76" s="106"/>
      <c r="I76" s="106"/>
      <c r="J76" s="107">
        <f>J615</f>
        <v>0</v>
      </c>
      <c r="L76" s="104"/>
    </row>
    <row r="77" spans="2:12" s="9" customFormat="1" ht="19.95" customHeight="1">
      <c r="B77" s="104"/>
      <c r="D77" s="105" t="s">
        <v>110</v>
      </c>
      <c r="E77" s="106"/>
      <c r="F77" s="106"/>
      <c r="G77" s="106"/>
      <c r="H77" s="106"/>
      <c r="I77" s="106"/>
      <c r="J77" s="107">
        <f>J631</f>
        <v>0</v>
      </c>
      <c r="L77" s="104"/>
    </row>
    <row r="78" spans="2:12" s="1" customFormat="1" ht="21.75" customHeight="1">
      <c r="B78" s="33"/>
      <c r="L78" s="33"/>
    </row>
    <row r="79" spans="2:12" s="1" customFormat="1" ht="6.9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20" s="1" customFormat="1" ht="6.9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20" s="1" customFormat="1" ht="24.9" customHeight="1">
      <c r="B84" s="33"/>
      <c r="C84" s="22" t="s">
        <v>111</v>
      </c>
      <c r="L84" s="33"/>
    </row>
    <row r="85" spans="2:20" s="1" customFormat="1" ht="6.9" customHeight="1">
      <c r="B85" s="33"/>
      <c r="L85" s="33"/>
    </row>
    <row r="86" spans="2:20" s="1" customFormat="1" ht="12" customHeight="1">
      <c r="B86" s="33"/>
      <c r="C86" s="28" t="s">
        <v>16</v>
      </c>
      <c r="L86" s="33"/>
    </row>
    <row r="87" spans="2:20" s="1" customFormat="1" ht="16.5" customHeight="1">
      <c r="B87" s="33"/>
      <c r="E87" s="315" t="str">
        <f>E7</f>
        <v>Oprava vstupního prostoru Chittussiho 10</v>
      </c>
      <c r="F87" s="316"/>
      <c r="G87" s="316"/>
      <c r="H87" s="316"/>
      <c r="L87" s="33"/>
    </row>
    <row r="88" spans="2:20" s="1" customFormat="1" ht="12" customHeight="1">
      <c r="B88" s="33"/>
      <c r="C88" s="28" t="s">
        <v>87</v>
      </c>
      <c r="L88" s="33"/>
    </row>
    <row r="89" spans="2:20" s="1" customFormat="1" ht="16.5" customHeight="1">
      <c r="B89" s="33"/>
      <c r="E89" s="297" t="str">
        <f>E9</f>
        <v xml:space="preserve">1 - Stavební část - Oprava vstupního prostoru </v>
      </c>
      <c r="F89" s="317"/>
      <c r="G89" s="317"/>
      <c r="H89" s="317"/>
      <c r="L89" s="33"/>
    </row>
    <row r="90" spans="2:20" s="1" customFormat="1" ht="6.9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F12</f>
        <v xml:space="preserve"> </v>
      </c>
      <c r="I91" s="28" t="s">
        <v>23</v>
      </c>
      <c r="J91" s="50" t="str">
        <f>IF(J12="","",J12)</f>
        <v>2. 7. 2024</v>
      </c>
      <c r="L91" s="33"/>
    </row>
    <row r="92" spans="2:20" s="1" customFormat="1" ht="6.9" customHeight="1">
      <c r="B92" s="33"/>
      <c r="L92" s="33"/>
    </row>
    <row r="93" spans="2:20" s="1" customFormat="1" ht="15.15" customHeight="1">
      <c r="B93" s="33"/>
      <c r="C93" s="28" t="s">
        <v>25</v>
      </c>
      <c r="F93" s="26" t="str">
        <f>E15</f>
        <v>Ostravsá Univerzita</v>
      </c>
      <c r="I93" s="28" t="s">
        <v>31</v>
      </c>
      <c r="J93" s="31" t="str">
        <f>E21</f>
        <v>Ateliér Simona Group</v>
      </c>
      <c r="L93" s="33"/>
    </row>
    <row r="94" spans="2:20" s="1" customFormat="1" ht="15.15" customHeight="1">
      <c r="B94" s="33"/>
      <c r="C94" s="28" t="s">
        <v>29</v>
      </c>
      <c r="F94" s="26" t="str">
        <f>IF(E18="","",E18)</f>
        <v>Vyplň údaj</v>
      </c>
      <c r="I94" s="28" t="s">
        <v>34</v>
      </c>
      <c r="J94" s="31" t="str">
        <f>E24</f>
        <v>Ateliér Simona Group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08"/>
      <c r="C96" s="109" t="s">
        <v>112</v>
      </c>
      <c r="D96" s="110" t="s">
        <v>56</v>
      </c>
      <c r="E96" s="110" t="s">
        <v>52</v>
      </c>
      <c r="F96" s="110" t="s">
        <v>53</v>
      </c>
      <c r="G96" s="110" t="s">
        <v>113</v>
      </c>
      <c r="H96" s="110" t="s">
        <v>114</v>
      </c>
      <c r="I96" s="110" t="s">
        <v>115</v>
      </c>
      <c r="J96" s="110" t="s">
        <v>91</v>
      </c>
      <c r="K96" s="111" t="s">
        <v>116</v>
      </c>
      <c r="L96" s="108"/>
      <c r="M96" s="57" t="s">
        <v>19</v>
      </c>
      <c r="N96" s="58" t="s">
        <v>41</v>
      </c>
      <c r="O96" s="58" t="s">
        <v>117</v>
      </c>
      <c r="P96" s="58" t="s">
        <v>118</v>
      </c>
      <c r="Q96" s="58" t="s">
        <v>119</v>
      </c>
      <c r="R96" s="58" t="s">
        <v>120</v>
      </c>
      <c r="S96" s="58" t="s">
        <v>121</v>
      </c>
      <c r="T96" s="59" t="s">
        <v>122</v>
      </c>
    </row>
    <row r="97" spans="2:65" s="1" customFormat="1" ht="22.8" customHeight="1">
      <c r="B97" s="33"/>
      <c r="C97" s="62" t="s">
        <v>123</v>
      </c>
      <c r="J97" s="112">
        <f>BK97</f>
        <v>0</v>
      </c>
      <c r="L97" s="33"/>
      <c r="M97" s="60"/>
      <c r="N97" s="51"/>
      <c r="O97" s="51"/>
      <c r="P97" s="113">
        <f>P98+P389</f>
        <v>0</v>
      </c>
      <c r="Q97" s="51"/>
      <c r="R97" s="113">
        <f>R98+R389</f>
        <v>19.906926849999998</v>
      </c>
      <c r="S97" s="51"/>
      <c r="T97" s="114">
        <f>T98+T389</f>
        <v>23.0763982</v>
      </c>
      <c r="AT97" s="18" t="s">
        <v>70</v>
      </c>
      <c r="AU97" s="18" t="s">
        <v>92</v>
      </c>
      <c r="BK97" s="115">
        <f>BK98+BK389</f>
        <v>0</v>
      </c>
    </row>
    <row r="98" spans="2:65" s="11" customFormat="1" ht="25.95" customHeight="1">
      <c r="B98" s="116"/>
      <c r="D98" s="117" t="s">
        <v>70</v>
      </c>
      <c r="E98" s="118" t="s">
        <v>124</v>
      </c>
      <c r="F98" s="118" t="s">
        <v>125</v>
      </c>
      <c r="I98" s="119"/>
      <c r="J98" s="120">
        <f>BK98</f>
        <v>0</v>
      </c>
      <c r="L98" s="116"/>
      <c r="M98" s="121"/>
      <c r="P98" s="122">
        <f>P99+P104+P135+P139+P149+P236+P376+P386</f>
        <v>0</v>
      </c>
      <c r="R98" s="122">
        <f>R99+R104+R135+R139+R149+R236+R376+R386</f>
        <v>15.68022111</v>
      </c>
      <c r="T98" s="123">
        <f>T99+T104+T135+T139+T149+T236+T376+T386</f>
        <v>10.614039999999999</v>
      </c>
      <c r="AR98" s="117" t="s">
        <v>76</v>
      </c>
      <c r="AT98" s="124" t="s">
        <v>70</v>
      </c>
      <c r="AU98" s="124" t="s">
        <v>71</v>
      </c>
      <c r="AY98" s="117" t="s">
        <v>126</v>
      </c>
      <c r="BK98" s="125">
        <f>BK99+BK104+BK135+BK139+BK149+BK236+BK376+BK386</f>
        <v>0</v>
      </c>
    </row>
    <row r="99" spans="2:65" s="11" customFormat="1" ht="22.8" customHeight="1">
      <c r="B99" s="116"/>
      <c r="D99" s="117" t="s">
        <v>70</v>
      </c>
      <c r="E99" s="126" t="s">
        <v>76</v>
      </c>
      <c r="F99" s="126" t="s">
        <v>127</v>
      </c>
      <c r="I99" s="119"/>
      <c r="J99" s="127">
        <f>BK99</f>
        <v>0</v>
      </c>
      <c r="L99" s="116"/>
      <c r="M99" s="121"/>
      <c r="P99" s="122">
        <f>SUM(P100:P103)</f>
        <v>0</v>
      </c>
      <c r="R99" s="122">
        <f>SUM(R100:R103)</f>
        <v>0</v>
      </c>
      <c r="T99" s="123">
        <f>SUM(T100:T103)</f>
        <v>5.46</v>
      </c>
      <c r="AR99" s="117" t="s">
        <v>76</v>
      </c>
      <c r="AT99" s="124" t="s">
        <v>70</v>
      </c>
      <c r="AU99" s="124" t="s">
        <v>76</v>
      </c>
      <c r="AY99" s="117" t="s">
        <v>126</v>
      </c>
      <c r="BK99" s="125">
        <f>SUM(BK100:BK103)</f>
        <v>0</v>
      </c>
    </row>
    <row r="100" spans="2:65" s="1" customFormat="1" ht="37.799999999999997" customHeight="1">
      <c r="B100" s="33"/>
      <c r="C100" s="128" t="s">
        <v>76</v>
      </c>
      <c r="D100" s="128" t="s">
        <v>128</v>
      </c>
      <c r="E100" s="129" t="s">
        <v>129</v>
      </c>
      <c r="F100" s="130" t="s">
        <v>130</v>
      </c>
      <c r="G100" s="131" t="s">
        <v>131</v>
      </c>
      <c r="H100" s="132">
        <v>21</v>
      </c>
      <c r="I100" s="133"/>
      <c r="J100" s="134">
        <f>ROUND(I100*H100,2)</f>
        <v>0</v>
      </c>
      <c r="K100" s="130" t="s">
        <v>132</v>
      </c>
      <c r="L100" s="33"/>
      <c r="M100" s="135" t="s">
        <v>19</v>
      </c>
      <c r="N100" s="136" t="s">
        <v>42</v>
      </c>
      <c r="P100" s="137">
        <f>O100*H100</f>
        <v>0</v>
      </c>
      <c r="Q100" s="137">
        <v>0</v>
      </c>
      <c r="R100" s="137">
        <f>Q100*H100</f>
        <v>0</v>
      </c>
      <c r="S100" s="137">
        <v>0.26</v>
      </c>
      <c r="T100" s="138">
        <f>S100*H100</f>
        <v>5.46</v>
      </c>
      <c r="AR100" s="139" t="s">
        <v>133</v>
      </c>
      <c r="AT100" s="139" t="s">
        <v>128</v>
      </c>
      <c r="AU100" s="139" t="s">
        <v>80</v>
      </c>
      <c r="AY100" s="18" t="s">
        <v>126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76</v>
      </c>
      <c r="BK100" s="140">
        <f>ROUND(I100*H100,2)</f>
        <v>0</v>
      </c>
      <c r="BL100" s="18" t="s">
        <v>133</v>
      </c>
      <c r="BM100" s="139" t="s">
        <v>134</v>
      </c>
    </row>
    <row r="101" spans="2:65" s="1" customFormat="1" ht="10.199999999999999">
      <c r="B101" s="33"/>
      <c r="D101" s="141" t="s">
        <v>135</v>
      </c>
      <c r="F101" s="142" t="s">
        <v>136</v>
      </c>
      <c r="I101" s="143"/>
      <c r="L101" s="33"/>
      <c r="M101" s="144"/>
      <c r="T101" s="54"/>
      <c r="AT101" s="18" t="s">
        <v>135</v>
      </c>
      <c r="AU101" s="18" t="s">
        <v>80</v>
      </c>
    </row>
    <row r="102" spans="2:65" s="12" customFormat="1" ht="10.199999999999999">
      <c r="B102" s="145"/>
      <c r="D102" s="146" t="s">
        <v>137</v>
      </c>
      <c r="E102" s="147" t="s">
        <v>19</v>
      </c>
      <c r="F102" s="148" t="s">
        <v>138</v>
      </c>
      <c r="H102" s="147" t="s">
        <v>19</v>
      </c>
      <c r="I102" s="149"/>
      <c r="L102" s="145"/>
      <c r="M102" s="150"/>
      <c r="T102" s="151"/>
      <c r="AT102" s="147" t="s">
        <v>137</v>
      </c>
      <c r="AU102" s="147" t="s">
        <v>80</v>
      </c>
      <c r="AV102" s="12" t="s">
        <v>76</v>
      </c>
      <c r="AW102" s="12" t="s">
        <v>33</v>
      </c>
      <c r="AX102" s="12" t="s">
        <v>71</v>
      </c>
      <c r="AY102" s="147" t="s">
        <v>126</v>
      </c>
    </row>
    <row r="103" spans="2:65" s="13" customFormat="1" ht="10.199999999999999">
      <c r="B103" s="152"/>
      <c r="D103" s="146" t="s">
        <v>137</v>
      </c>
      <c r="E103" s="153" t="s">
        <v>19</v>
      </c>
      <c r="F103" s="154" t="s">
        <v>139</v>
      </c>
      <c r="H103" s="155">
        <v>21</v>
      </c>
      <c r="I103" s="156"/>
      <c r="L103" s="152"/>
      <c r="M103" s="157"/>
      <c r="T103" s="158"/>
      <c r="AT103" s="153" t="s">
        <v>137</v>
      </c>
      <c r="AU103" s="153" t="s">
        <v>80</v>
      </c>
      <c r="AV103" s="13" t="s">
        <v>80</v>
      </c>
      <c r="AW103" s="13" t="s">
        <v>33</v>
      </c>
      <c r="AX103" s="13" t="s">
        <v>76</v>
      </c>
      <c r="AY103" s="153" t="s">
        <v>126</v>
      </c>
    </row>
    <row r="104" spans="2:65" s="11" customFormat="1" ht="22.8" customHeight="1">
      <c r="B104" s="116"/>
      <c r="D104" s="117" t="s">
        <v>70</v>
      </c>
      <c r="E104" s="126" t="s">
        <v>140</v>
      </c>
      <c r="F104" s="126" t="s">
        <v>141</v>
      </c>
      <c r="I104" s="119"/>
      <c r="J104" s="127">
        <f>BK104</f>
        <v>0</v>
      </c>
      <c r="L104" s="116"/>
      <c r="M104" s="121"/>
      <c r="P104" s="122">
        <f>SUM(P105:P134)</f>
        <v>0</v>
      </c>
      <c r="R104" s="122">
        <f>SUM(R105:R134)</f>
        <v>1.6077600000000001</v>
      </c>
      <c r="T104" s="123">
        <f>SUM(T105:T134)</f>
        <v>0</v>
      </c>
      <c r="AR104" s="117" t="s">
        <v>76</v>
      </c>
      <c r="AT104" s="124" t="s">
        <v>70</v>
      </c>
      <c r="AU104" s="124" t="s">
        <v>76</v>
      </c>
      <c r="AY104" s="117" t="s">
        <v>126</v>
      </c>
      <c r="BK104" s="125">
        <f>SUM(BK105:BK134)</f>
        <v>0</v>
      </c>
    </row>
    <row r="105" spans="2:65" s="1" customFormat="1" ht="24.15" customHeight="1">
      <c r="B105" s="33"/>
      <c r="C105" s="128" t="s">
        <v>80</v>
      </c>
      <c r="D105" s="128" t="s">
        <v>128</v>
      </c>
      <c r="E105" s="129" t="s">
        <v>142</v>
      </c>
      <c r="F105" s="130" t="s">
        <v>143</v>
      </c>
      <c r="G105" s="131" t="s">
        <v>144</v>
      </c>
      <c r="H105" s="132">
        <v>29.2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42</v>
      </c>
      <c r="P105" s="137">
        <f>O105*H105</f>
        <v>0</v>
      </c>
      <c r="Q105" s="137">
        <v>4.9500000000000002E-2</v>
      </c>
      <c r="R105" s="137">
        <f>Q105*H105</f>
        <v>1.4454</v>
      </c>
      <c r="S105" s="137">
        <v>0</v>
      </c>
      <c r="T105" s="138">
        <f>S105*H105</f>
        <v>0</v>
      </c>
      <c r="AR105" s="139" t="s">
        <v>133</v>
      </c>
      <c r="AT105" s="139" t="s">
        <v>128</v>
      </c>
      <c r="AU105" s="139" t="s">
        <v>80</v>
      </c>
      <c r="AY105" s="18" t="s">
        <v>126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76</v>
      </c>
      <c r="BK105" s="140">
        <f>ROUND(I105*H105,2)</f>
        <v>0</v>
      </c>
      <c r="BL105" s="18" t="s">
        <v>133</v>
      </c>
      <c r="BM105" s="139" t="s">
        <v>145</v>
      </c>
    </row>
    <row r="106" spans="2:65" s="12" customFormat="1" ht="10.199999999999999">
      <c r="B106" s="145"/>
      <c r="D106" s="146" t="s">
        <v>137</v>
      </c>
      <c r="E106" s="147" t="s">
        <v>19</v>
      </c>
      <c r="F106" s="148" t="s">
        <v>138</v>
      </c>
      <c r="H106" s="147" t="s">
        <v>19</v>
      </c>
      <c r="I106" s="149"/>
      <c r="L106" s="145"/>
      <c r="M106" s="150"/>
      <c r="T106" s="151"/>
      <c r="AT106" s="147" t="s">
        <v>137</v>
      </c>
      <c r="AU106" s="147" t="s">
        <v>80</v>
      </c>
      <c r="AV106" s="12" t="s">
        <v>76</v>
      </c>
      <c r="AW106" s="12" t="s">
        <v>33</v>
      </c>
      <c r="AX106" s="12" t="s">
        <v>71</v>
      </c>
      <c r="AY106" s="147" t="s">
        <v>126</v>
      </c>
    </row>
    <row r="107" spans="2:65" s="12" customFormat="1" ht="10.199999999999999">
      <c r="B107" s="145"/>
      <c r="D107" s="146" t="s">
        <v>137</v>
      </c>
      <c r="E107" s="147" t="s">
        <v>19</v>
      </c>
      <c r="F107" s="148" t="s">
        <v>146</v>
      </c>
      <c r="H107" s="147" t="s">
        <v>19</v>
      </c>
      <c r="I107" s="149"/>
      <c r="L107" s="145"/>
      <c r="M107" s="150"/>
      <c r="T107" s="151"/>
      <c r="AT107" s="147" t="s">
        <v>137</v>
      </c>
      <c r="AU107" s="147" t="s">
        <v>80</v>
      </c>
      <c r="AV107" s="12" t="s">
        <v>76</v>
      </c>
      <c r="AW107" s="12" t="s">
        <v>33</v>
      </c>
      <c r="AX107" s="12" t="s">
        <v>71</v>
      </c>
      <c r="AY107" s="147" t="s">
        <v>126</v>
      </c>
    </row>
    <row r="108" spans="2:65" s="13" customFormat="1" ht="10.199999999999999">
      <c r="B108" s="152"/>
      <c r="D108" s="146" t="s">
        <v>137</v>
      </c>
      <c r="E108" s="153" t="s">
        <v>19</v>
      </c>
      <c r="F108" s="154" t="s">
        <v>147</v>
      </c>
      <c r="H108" s="155">
        <v>8.48</v>
      </c>
      <c r="I108" s="156"/>
      <c r="L108" s="152"/>
      <c r="M108" s="157"/>
      <c r="T108" s="158"/>
      <c r="AT108" s="153" t="s">
        <v>137</v>
      </c>
      <c r="AU108" s="153" t="s">
        <v>80</v>
      </c>
      <c r="AV108" s="13" t="s">
        <v>80</v>
      </c>
      <c r="AW108" s="13" t="s">
        <v>33</v>
      </c>
      <c r="AX108" s="13" t="s">
        <v>71</v>
      </c>
      <c r="AY108" s="153" t="s">
        <v>126</v>
      </c>
    </row>
    <row r="109" spans="2:65" s="12" customFormat="1" ht="10.199999999999999">
      <c r="B109" s="145"/>
      <c r="D109" s="146" t="s">
        <v>137</v>
      </c>
      <c r="E109" s="147" t="s">
        <v>19</v>
      </c>
      <c r="F109" s="148" t="s">
        <v>148</v>
      </c>
      <c r="H109" s="147" t="s">
        <v>19</v>
      </c>
      <c r="I109" s="149"/>
      <c r="L109" s="145"/>
      <c r="M109" s="150"/>
      <c r="T109" s="151"/>
      <c r="AT109" s="147" t="s">
        <v>137</v>
      </c>
      <c r="AU109" s="147" t="s">
        <v>80</v>
      </c>
      <c r="AV109" s="12" t="s">
        <v>76</v>
      </c>
      <c r="AW109" s="12" t="s">
        <v>33</v>
      </c>
      <c r="AX109" s="12" t="s">
        <v>71</v>
      </c>
      <c r="AY109" s="147" t="s">
        <v>126</v>
      </c>
    </row>
    <row r="110" spans="2:65" s="13" customFormat="1" ht="10.199999999999999">
      <c r="B110" s="152"/>
      <c r="D110" s="146" t="s">
        <v>137</v>
      </c>
      <c r="E110" s="153" t="s">
        <v>19</v>
      </c>
      <c r="F110" s="154" t="s">
        <v>149</v>
      </c>
      <c r="H110" s="155">
        <v>4.32</v>
      </c>
      <c r="I110" s="156"/>
      <c r="L110" s="152"/>
      <c r="M110" s="157"/>
      <c r="T110" s="158"/>
      <c r="AT110" s="153" t="s">
        <v>137</v>
      </c>
      <c r="AU110" s="153" t="s">
        <v>80</v>
      </c>
      <c r="AV110" s="13" t="s">
        <v>80</v>
      </c>
      <c r="AW110" s="13" t="s">
        <v>33</v>
      </c>
      <c r="AX110" s="13" t="s">
        <v>71</v>
      </c>
      <c r="AY110" s="153" t="s">
        <v>126</v>
      </c>
    </row>
    <row r="111" spans="2:65" s="12" customFormat="1" ht="10.199999999999999">
      <c r="B111" s="145"/>
      <c r="D111" s="146" t="s">
        <v>137</v>
      </c>
      <c r="E111" s="147" t="s">
        <v>19</v>
      </c>
      <c r="F111" s="148" t="s">
        <v>150</v>
      </c>
      <c r="H111" s="147" t="s">
        <v>19</v>
      </c>
      <c r="I111" s="149"/>
      <c r="L111" s="145"/>
      <c r="M111" s="150"/>
      <c r="T111" s="151"/>
      <c r="AT111" s="147" t="s">
        <v>137</v>
      </c>
      <c r="AU111" s="147" t="s">
        <v>80</v>
      </c>
      <c r="AV111" s="12" t="s">
        <v>76</v>
      </c>
      <c r="AW111" s="12" t="s">
        <v>33</v>
      </c>
      <c r="AX111" s="12" t="s">
        <v>71</v>
      </c>
      <c r="AY111" s="147" t="s">
        <v>126</v>
      </c>
    </row>
    <row r="112" spans="2:65" s="13" customFormat="1" ht="10.199999999999999">
      <c r="B112" s="152"/>
      <c r="D112" s="146" t="s">
        <v>137</v>
      </c>
      <c r="E112" s="153" t="s">
        <v>19</v>
      </c>
      <c r="F112" s="154" t="s">
        <v>151</v>
      </c>
      <c r="H112" s="155">
        <v>1.1000000000000001</v>
      </c>
      <c r="I112" s="156"/>
      <c r="L112" s="152"/>
      <c r="M112" s="157"/>
      <c r="T112" s="158"/>
      <c r="AT112" s="153" t="s">
        <v>137</v>
      </c>
      <c r="AU112" s="153" t="s">
        <v>80</v>
      </c>
      <c r="AV112" s="13" t="s">
        <v>80</v>
      </c>
      <c r="AW112" s="13" t="s">
        <v>33</v>
      </c>
      <c r="AX112" s="13" t="s">
        <v>71</v>
      </c>
      <c r="AY112" s="153" t="s">
        <v>126</v>
      </c>
    </row>
    <row r="113" spans="2:65" s="12" customFormat="1" ht="10.199999999999999">
      <c r="B113" s="145"/>
      <c r="D113" s="146" t="s">
        <v>137</v>
      </c>
      <c r="E113" s="147" t="s">
        <v>19</v>
      </c>
      <c r="F113" s="148" t="s">
        <v>152</v>
      </c>
      <c r="H113" s="147" t="s">
        <v>19</v>
      </c>
      <c r="I113" s="149"/>
      <c r="L113" s="145"/>
      <c r="M113" s="150"/>
      <c r="T113" s="151"/>
      <c r="AT113" s="147" t="s">
        <v>137</v>
      </c>
      <c r="AU113" s="147" t="s">
        <v>80</v>
      </c>
      <c r="AV113" s="12" t="s">
        <v>76</v>
      </c>
      <c r="AW113" s="12" t="s">
        <v>33</v>
      </c>
      <c r="AX113" s="12" t="s">
        <v>71</v>
      </c>
      <c r="AY113" s="147" t="s">
        <v>126</v>
      </c>
    </row>
    <row r="114" spans="2:65" s="13" customFormat="1" ht="10.199999999999999">
      <c r="B114" s="152"/>
      <c r="D114" s="146" t="s">
        <v>137</v>
      </c>
      <c r="E114" s="153" t="s">
        <v>19</v>
      </c>
      <c r="F114" s="154" t="s">
        <v>153</v>
      </c>
      <c r="H114" s="155">
        <v>3</v>
      </c>
      <c r="I114" s="156"/>
      <c r="L114" s="152"/>
      <c r="M114" s="157"/>
      <c r="T114" s="158"/>
      <c r="AT114" s="153" t="s">
        <v>137</v>
      </c>
      <c r="AU114" s="153" t="s">
        <v>80</v>
      </c>
      <c r="AV114" s="13" t="s">
        <v>80</v>
      </c>
      <c r="AW114" s="13" t="s">
        <v>33</v>
      </c>
      <c r="AX114" s="13" t="s">
        <v>71</v>
      </c>
      <c r="AY114" s="153" t="s">
        <v>126</v>
      </c>
    </row>
    <row r="115" spans="2:65" s="12" customFormat="1" ht="10.199999999999999">
      <c r="B115" s="145"/>
      <c r="D115" s="146" t="s">
        <v>137</v>
      </c>
      <c r="E115" s="147" t="s">
        <v>19</v>
      </c>
      <c r="F115" s="148" t="s">
        <v>154</v>
      </c>
      <c r="H115" s="147" t="s">
        <v>19</v>
      </c>
      <c r="I115" s="149"/>
      <c r="L115" s="145"/>
      <c r="M115" s="150"/>
      <c r="T115" s="151"/>
      <c r="AT115" s="147" t="s">
        <v>137</v>
      </c>
      <c r="AU115" s="147" t="s">
        <v>80</v>
      </c>
      <c r="AV115" s="12" t="s">
        <v>76</v>
      </c>
      <c r="AW115" s="12" t="s">
        <v>33</v>
      </c>
      <c r="AX115" s="12" t="s">
        <v>71</v>
      </c>
      <c r="AY115" s="147" t="s">
        <v>126</v>
      </c>
    </row>
    <row r="116" spans="2:65" s="13" customFormat="1" ht="10.199999999999999">
      <c r="B116" s="152"/>
      <c r="D116" s="146" t="s">
        <v>137</v>
      </c>
      <c r="E116" s="153" t="s">
        <v>19</v>
      </c>
      <c r="F116" s="154" t="s">
        <v>155</v>
      </c>
      <c r="H116" s="155">
        <v>0.6</v>
      </c>
      <c r="I116" s="156"/>
      <c r="L116" s="152"/>
      <c r="M116" s="157"/>
      <c r="T116" s="158"/>
      <c r="AT116" s="153" t="s">
        <v>137</v>
      </c>
      <c r="AU116" s="153" t="s">
        <v>80</v>
      </c>
      <c r="AV116" s="13" t="s">
        <v>80</v>
      </c>
      <c r="AW116" s="13" t="s">
        <v>33</v>
      </c>
      <c r="AX116" s="13" t="s">
        <v>71</v>
      </c>
      <c r="AY116" s="153" t="s">
        <v>126</v>
      </c>
    </row>
    <row r="117" spans="2:65" s="12" customFormat="1" ht="10.199999999999999">
      <c r="B117" s="145"/>
      <c r="D117" s="146" t="s">
        <v>137</v>
      </c>
      <c r="E117" s="147" t="s">
        <v>19</v>
      </c>
      <c r="F117" s="148" t="s">
        <v>156</v>
      </c>
      <c r="H117" s="147" t="s">
        <v>19</v>
      </c>
      <c r="I117" s="149"/>
      <c r="L117" s="145"/>
      <c r="M117" s="150"/>
      <c r="T117" s="151"/>
      <c r="AT117" s="147" t="s">
        <v>137</v>
      </c>
      <c r="AU117" s="147" t="s">
        <v>80</v>
      </c>
      <c r="AV117" s="12" t="s">
        <v>76</v>
      </c>
      <c r="AW117" s="12" t="s">
        <v>33</v>
      </c>
      <c r="AX117" s="12" t="s">
        <v>71</v>
      </c>
      <c r="AY117" s="147" t="s">
        <v>126</v>
      </c>
    </row>
    <row r="118" spans="2:65" s="13" customFormat="1" ht="10.199999999999999">
      <c r="B118" s="152"/>
      <c r="D118" s="146" t="s">
        <v>137</v>
      </c>
      <c r="E118" s="153" t="s">
        <v>19</v>
      </c>
      <c r="F118" s="154" t="s">
        <v>157</v>
      </c>
      <c r="H118" s="155">
        <v>0.8</v>
      </c>
      <c r="I118" s="156"/>
      <c r="L118" s="152"/>
      <c r="M118" s="157"/>
      <c r="T118" s="158"/>
      <c r="AT118" s="153" t="s">
        <v>137</v>
      </c>
      <c r="AU118" s="153" t="s">
        <v>80</v>
      </c>
      <c r="AV118" s="13" t="s">
        <v>80</v>
      </c>
      <c r="AW118" s="13" t="s">
        <v>33</v>
      </c>
      <c r="AX118" s="13" t="s">
        <v>71</v>
      </c>
      <c r="AY118" s="153" t="s">
        <v>126</v>
      </c>
    </row>
    <row r="119" spans="2:65" s="12" customFormat="1" ht="10.199999999999999">
      <c r="B119" s="145"/>
      <c r="D119" s="146" t="s">
        <v>137</v>
      </c>
      <c r="E119" s="147" t="s">
        <v>19</v>
      </c>
      <c r="F119" s="148" t="s">
        <v>158</v>
      </c>
      <c r="H119" s="147" t="s">
        <v>19</v>
      </c>
      <c r="I119" s="149"/>
      <c r="L119" s="145"/>
      <c r="M119" s="150"/>
      <c r="T119" s="151"/>
      <c r="AT119" s="147" t="s">
        <v>137</v>
      </c>
      <c r="AU119" s="147" t="s">
        <v>80</v>
      </c>
      <c r="AV119" s="12" t="s">
        <v>76</v>
      </c>
      <c r="AW119" s="12" t="s">
        <v>33</v>
      </c>
      <c r="AX119" s="12" t="s">
        <v>71</v>
      </c>
      <c r="AY119" s="147" t="s">
        <v>126</v>
      </c>
    </row>
    <row r="120" spans="2:65" s="13" customFormat="1" ht="10.199999999999999">
      <c r="B120" s="152"/>
      <c r="D120" s="146" t="s">
        <v>137</v>
      </c>
      <c r="E120" s="153" t="s">
        <v>19</v>
      </c>
      <c r="F120" s="154" t="s">
        <v>159</v>
      </c>
      <c r="H120" s="155">
        <v>0.9</v>
      </c>
      <c r="I120" s="156"/>
      <c r="L120" s="152"/>
      <c r="M120" s="157"/>
      <c r="T120" s="158"/>
      <c r="AT120" s="153" t="s">
        <v>137</v>
      </c>
      <c r="AU120" s="153" t="s">
        <v>80</v>
      </c>
      <c r="AV120" s="13" t="s">
        <v>80</v>
      </c>
      <c r="AW120" s="13" t="s">
        <v>33</v>
      </c>
      <c r="AX120" s="13" t="s">
        <v>71</v>
      </c>
      <c r="AY120" s="153" t="s">
        <v>126</v>
      </c>
    </row>
    <row r="121" spans="2:65" s="12" customFormat="1" ht="10.199999999999999">
      <c r="B121" s="145"/>
      <c r="D121" s="146" t="s">
        <v>137</v>
      </c>
      <c r="E121" s="147" t="s">
        <v>19</v>
      </c>
      <c r="F121" s="148" t="s">
        <v>160</v>
      </c>
      <c r="H121" s="147" t="s">
        <v>19</v>
      </c>
      <c r="I121" s="149"/>
      <c r="L121" s="145"/>
      <c r="M121" s="150"/>
      <c r="T121" s="151"/>
      <c r="AT121" s="147" t="s">
        <v>137</v>
      </c>
      <c r="AU121" s="147" t="s">
        <v>80</v>
      </c>
      <c r="AV121" s="12" t="s">
        <v>76</v>
      </c>
      <c r="AW121" s="12" t="s">
        <v>33</v>
      </c>
      <c r="AX121" s="12" t="s">
        <v>71</v>
      </c>
      <c r="AY121" s="147" t="s">
        <v>126</v>
      </c>
    </row>
    <row r="122" spans="2:65" s="13" customFormat="1" ht="10.199999999999999">
      <c r="B122" s="152"/>
      <c r="D122" s="146" t="s">
        <v>137</v>
      </c>
      <c r="E122" s="153" t="s">
        <v>19</v>
      </c>
      <c r="F122" s="154" t="s">
        <v>161</v>
      </c>
      <c r="H122" s="155">
        <v>5.04</v>
      </c>
      <c r="I122" s="156"/>
      <c r="L122" s="152"/>
      <c r="M122" s="157"/>
      <c r="T122" s="158"/>
      <c r="AT122" s="153" t="s">
        <v>137</v>
      </c>
      <c r="AU122" s="153" t="s">
        <v>80</v>
      </c>
      <c r="AV122" s="13" t="s">
        <v>80</v>
      </c>
      <c r="AW122" s="13" t="s">
        <v>33</v>
      </c>
      <c r="AX122" s="13" t="s">
        <v>71</v>
      </c>
      <c r="AY122" s="153" t="s">
        <v>126</v>
      </c>
    </row>
    <row r="123" spans="2:65" s="12" customFormat="1" ht="10.199999999999999">
      <c r="B123" s="145"/>
      <c r="D123" s="146" t="s">
        <v>137</v>
      </c>
      <c r="E123" s="147" t="s">
        <v>19</v>
      </c>
      <c r="F123" s="148" t="s">
        <v>162</v>
      </c>
      <c r="H123" s="147" t="s">
        <v>19</v>
      </c>
      <c r="I123" s="149"/>
      <c r="L123" s="145"/>
      <c r="M123" s="150"/>
      <c r="T123" s="151"/>
      <c r="AT123" s="147" t="s">
        <v>137</v>
      </c>
      <c r="AU123" s="147" t="s">
        <v>80</v>
      </c>
      <c r="AV123" s="12" t="s">
        <v>76</v>
      </c>
      <c r="AW123" s="12" t="s">
        <v>33</v>
      </c>
      <c r="AX123" s="12" t="s">
        <v>71</v>
      </c>
      <c r="AY123" s="147" t="s">
        <v>126</v>
      </c>
    </row>
    <row r="124" spans="2:65" s="13" customFormat="1" ht="10.199999999999999">
      <c r="B124" s="152"/>
      <c r="D124" s="146" t="s">
        <v>137</v>
      </c>
      <c r="E124" s="153" t="s">
        <v>19</v>
      </c>
      <c r="F124" s="154" t="s">
        <v>163</v>
      </c>
      <c r="H124" s="155">
        <v>3.38</v>
      </c>
      <c r="I124" s="156"/>
      <c r="L124" s="152"/>
      <c r="M124" s="157"/>
      <c r="T124" s="158"/>
      <c r="AT124" s="153" t="s">
        <v>137</v>
      </c>
      <c r="AU124" s="153" t="s">
        <v>80</v>
      </c>
      <c r="AV124" s="13" t="s">
        <v>80</v>
      </c>
      <c r="AW124" s="13" t="s">
        <v>33</v>
      </c>
      <c r="AX124" s="13" t="s">
        <v>71</v>
      </c>
      <c r="AY124" s="153" t="s">
        <v>126</v>
      </c>
    </row>
    <row r="125" spans="2:65" s="12" customFormat="1" ht="10.199999999999999">
      <c r="B125" s="145"/>
      <c r="D125" s="146" t="s">
        <v>137</v>
      </c>
      <c r="E125" s="147" t="s">
        <v>19</v>
      </c>
      <c r="F125" s="148" t="s">
        <v>164</v>
      </c>
      <c r="H125" s="147" t="s">
        <v>19</v>
      </c>
      <c r="I125" s="149"/>
      <c r="L125" s="145"/>
      <c r="M125" s="150"/>
      <c r="T125" s="151"/>
      <c r="AT125" s="147" t="s">
        <v>137</v>
      </c>
      <c r="AU125" s="147" t="s">
        <v>80</v>
      </c>
      <c r="AV125" s="12" t="s">
        <v>76</v>
      </c>
      <c r="AW125" s="12" t="s">
        <v>33</v>
      </c>
      <c r="AX125" s="12" t="s">
        <v>71</v>
      </c>
      <c r="AY125" s="147" t="s">
        <v>126</v>
      </c>
    </row>
    <row r="126" spans="2:65" s="13" customFormat="1" ht="10.199999999999999">
      <c r="B126" s="152"/>
      <c r="D126" s="146" t="s">
        <v>137</v>
      </c>
      <c r="E126" s="153" t="s">
        <v>19</v>
      </c>
      <c r="F126" s="154" t="s">
        <v>165</v>
      </c>
      <c r="H126" s="155">
        <v>1.58</v>
      </c>
      <c r="I126" s="156"/>
      <c r="L126" s="152"/>
      <c r="M126" s="157"/>
      <c r="T126" s="158"/>
      <c r="AT126" s="153" t="s">
        <v>137</v>
      </c>
      <c r="AU126" s="153" t="s">
        <v>80</v>
      </c>
      <c r="AV126" s="13" t="s">
        <v>80</v>
      </c>
      <c r="AW126" s="13" t="s">
        <v>33</v>
      </c>
      <c r="AX126" s="13" t="s">
        <v>71</v>
      </c>
      <c r="AY126" s="153" t="s">
        <v>126</v>
      </c>
    </row>
    <row r="127" spans="2:65" s="14" customFormat="1" ht="10.199999999999999">
      <c r="B127" s="159"/>
      <c r="D127" s="146" t="s">
        <v>137</v>
      </c>
      <c r="E127" s="160" t="s">
        <v>19</v>
      </c>
      <c r="F127" s="161" t="s">
        <v>166</v>
      </c>
      <c r="H127" s="162">
        <v>29.199999999999996</v>
      </c>
      <c r="I127" s="163"/>
      <c r="L127" s="159"/>
      <c r="M127" s="164"/>
      <c r="T127" s="165"/>
      <c r="AT127" s="160" t="s">
        <v>137</v>
      </c>
      <c r="AU127" s="160" t="s">
        <v>80</v>
      </c>
      <c r="AV127" s="14" t="s">
        <v>133</v>
      </c>
      <c r="AW127" s="14" t="s">
        <v>33</v>
      </c>
      <c r="AX127" s="14" t="s">
        <v>76</v>
      </c>
      <c r="AY127" s="160" t="s">
        <v>126</v>
      </c>
    </row>
    <row r="128" spans="2:65" s="1" customFormat="1" ht="24.15" customHeight="1">
      <c r="B128" s="33"/>
      <c r="C128" s="128" t="s">
        <v>140</v>
      </c>
      <c r="D128" s="128" t="s">
        <v>128</v>
      </c>
      <c r="E128" s="129" t="s">
        <v>167</v>
      </c>
      <c r="F128" s="130" t="s">
        <v>168</v>
      </c>
      <c r="G128" s="131" t="s">
        <v>144</v>
      </c>
      <c r="H128" s="132">
        <v>3.28</v>
      </c>
      <c r="I128" s="133"/>
      <c r="J128" s="134">
        <f>ROUND(I128*H128,2)</f>
        <v>0</v>
      </c>
      <c r="K128" s="130" t="s">
        <v>19</v>
      </c>
      <c r="L128" s="33"/>
      <c r="M128" s="135" t="s">
        <v>19</v>
      </c>
      <c r="N128" s="136" t="s">
        <v>42</v>
      </c>
      <c r="P128" s="137">
        <f>O128*H128</f>
        <v>0</v>
      </c>
      <c r="Q128" s="137">
        <v>4.9500000000000002E-2</v>
      </c>
      <c r="R128" s="137">
        <f>Q128*H128</f>
        <v>0.16236</v>
      </c>
      <c r="S128" s="137">
        <v>0</v>
      </c>
      <c r="T128" s="138">
        <f>S128*H128</f>
        <v>0</v>
      </c>
      <c r="AR128" s="139" t="s">
        <v>133</v>
      </c>
      <c r="AT128" s="139" t="s">
        <v>128</v>
      </c>
      <c r="AU128" s="139" t="s">
        <v>80</v>
      </c>
      <c r="AY128" s="18" t="s">
        <v>126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76</v>
      </c>
      <c r="BK128" s="140">
        <f>ROUND(I128*H128,2)</f>
        <v>0</v>
      </c>
      <c r="BL128" s="18" t="s">
        <v>133</v>
      </c>
      <c r="BM128" s="139" t="s">
        <v>169</v>
      </c>
    </row>
    <row r="129" spans="2:65" s="12" customFormat="1" ht="10.199999999999999">
      <c r="B129" s="145"/>
      <c r="D129" s="146" t="s">
        <v>137</v>
      </c>
      <c r="E129" s="147" t="s">
        <v>19</v>
      </c>
      <c r="F129" s="148" t="s">
        <v>138</v>
      </c>
      <c r="H129" s="147" t="s">
        <v>19</v>
      </c>
      <c r="I129" s="149"/>
      <c r="L129" s="145"/>
      <c r="M129" s="150"/>
      <c r="T129" s="151"/>
      <c r="AT129" s="147" t="s">
        <v>137</v>
      </c>
      <c r="AU129" s="147" t="s">
        <v>80</v>
      </c>
      <c r="AV129" s="12" t="s">
        <v>76</v>
      </c>
      <c r="AW129" s="12" t="s">
        <v>33</v>
      </c>
      <c r="AX129" s="12" t="s">
        <v>71</v>
      </c>
      <c r="AY129" s="147" t="s">
        <v>126</v>
      </c>
    </row>
    <row r="130" spans="2:65" s="12" customFormat="1" ht="10.199999999999999">
      <c r="B130" s="145"/>
      <c r="D130" s="146" t="s">
        <v>137</v>
      </c>
      <c r="E130" s="147" t="s">
        <v>19</v>
      </c>
      <c r="F130" s="148" t="s">
        <v>170</v>
      </c>
      <c r="H130" s="147" t="s">
        <v>19</v>
      </c>
      <c r="I130" s="149"/>
      <c r="L130" s="145"/>
      <c r="M130" s="150"/>
      <c r="T130" s="151"/>
      <c r="AT130" s="147" t="s">
        <v>137</v>
      </c>
      <c r="AU130" s="147" t="s">
        <v>80</v>
      </c>
      <c r="AV130" s="12" t="s">
        <v>76</v>
      </c>
      <c r="AW130" s="12" t="s">
        <v>33</v>
      </c>
      <c r="AX130" s="12" t="s">
        <v>71</v>
      </c>
      <c r="AY130" s="147" t="s">
        <v>126</v>
      </c>
    </row>
    <row r="131" spans="2:65" s="13" customFormat="1" ht="10.199999999999999">
      <c r="B131" s="152"/>
      <c r="D131" s="146" t="s">
        <v>137</v>
      </c>
      <c r="E131" s="153" t="s">
        <v>19</v>
      </c>
      <c r="F131" s="154" t="s">
        <v>171</v>
      </c>
      <c r="H131" s="155">
        <v>2.4</v>
      </c>
      <c r="I131" s="156"/>
      <c r="L131" s="152"/>
      <c r="M131" s="157"/>
      <c r="T131" s="158"/>
      <c r="AT131" s="153" t="s">
        <v>137</v>
      </c>
      <c r="AU131" s="153" t="s">
        <v>80</v>
      </c>
      <c r="AV131" s="13" t="s">
        <v>80</v>
      </c>
      <c r="AW131" s="13" t="s">
        <v>33</v>
      </c>
      <c r="AX131" s="13" t="s">
        <v>71</v>
      </c>
      <c r="AY131" s="153" t="s">
        <v>126</v>
      </c>
    </row>
    <row r="132" spans="2:65" s="12" customFormat="1" ht="10.199999999999999">
      <c r="B132" s="145"/>
      <c r="D132" s="146" t="s">
        <v>137</v>
      </c>
      <c r="E132" s="147" t="s">
        <v>19</v>
      </c>
      <c r="F132" s="148" t="s">
        <v>172</v>
      </c>
      <c r="H132" s="147" t="s">
        <v>19</v>
      </c>
      <c r="I132" s="149"/>
      <c r="L132" s="145"/>
      <c r="M132" s="150"/>
      <c r="T132" s="151"/>
      <c r="AT132" s="147" t="s">
        <v>137</v>
      </c>
      <c r="AU132" s="147" t="s">
        <v>80</v>
      </c>
      <c r="AV132" s="12" t="s">
        <v>76</v>
      </c>
      <c r="AW132" s="12" t="s">
        <v>33</v>
      </c>
      <c r="AX132" s="12" t="s">
        <v>71</v>
      </c>
      <c r="AY132" s="147" t="s">
        <v>126</v>
      </c>
    </row>
    <row r="133" spans="2:65" s="13" customFormat="1" ht="10.199999999999999">
      <c r="B133" s="152"/>
      <c r="D133" s="146" t="s">
        <v>137</v>
      </c>
      <c r="E133" s="153" t="s">
        <v>19</v>
      </c>
      <c r="F133" s="154" t="s">
        <v>173</v>
      </c>
      <c r="H133" s="155">
        <v>0.88</v>
      </c>
      <c r="I133" s="156"/>
      <c r="L133" s="152"/>
      <c r="M133" s="157"/>
      <c r="T133" s="158"/>
      <c r="AT133" s="153" t="s">
        <v>137</v>
      </c>
      <c r="AU133" s="153" t="s">
        <v>80</v>
      </c>
      <c r="AV133" s="13" t="s">
        <v>80</v>
      </c>
      <c r="AW133" s="13" t="s">
        <v>33</v>
      </c>
      <c r="AX133" s="13" t="s">
        <v>71</v>
      </c>
      <c r="AY133" s="153" t="s">
        <v>126</v>
      </c>
    </row>
    <row r="134" spans="2:65" s="14" customFormat="1" ht="10.199999999999999">
      <c r="B134" s="159"/>
      <c r="D134" s="146" t="s">
        <v>137</v>
      </c>
      <c r="E134" s="160" t="s">
        <v>19</v>
      </c>
      <c r="F134" s="161" t="s">
        <v>166</v>
      </c>
      <c r="H134" s="162">
        <v>3.28</v>
      </c>
      <c r="I134" s="163"/>
      <c r="L134" s="159"/>
      <c r="M134" s="164"/>
      <c r="T134" s="165"/>
      <c r="AT134" s="160" t="s">
        <v>137</v>
      </c>
      <c r="AU134" s="160" t="s">
        <v>80</v>
      </c>
      <c r="AV134" s="14" t="s">
        <v>133</v>
      </c>
      <c r="AW134" s="14" t="s">
        <v>33</v>
      </c>
      <c r="AX134" s="14" t="s">
        <v>76</v>
      </c>
      <c r="AY134" s="160" t="s">
        <v>126</v>
      </c>
    </row>
    <row r="135" spans="2:65" s="11" customFormat="1" ht="22.8" customHeight="1">
      <c r="B135" s="116"/>
      <c r="D135" s="117" t="s">
        <v>70</v>
      </c>
      <c r="E135" s="126" t="s">
        <v>133</v>
      </c>
      <c r="F135" s="126" t="s">
        <v>174</v>
      </c>
      <c r="I135" s="119"/>
      <c r="J135" s="127">
        <f>BK135</f>
        <v>0</v>
      </c>
      <c r="L135" s="116"/>
      <c r="M135" s="121"/>
      <c r="P135" s="122">
        <f>SUM(P136:P138)</f>
        <v>0</v>
      </c>
      <c r="R135" s="122">
        <f>SUM(R136:R138)</f>
        <v>5.7750000000000003E-2</v>
      </c>
      <c r="T135" s="123">
        <f>SUM(T136:T138)</f>
        <v>0</v>
      </c>
      <c r="AR135" s="117" t="s">
        <v>76</v>
      </c>
      <c r="AT135" s="124" t="s">
        <v>70</v>
      </c>
      <c r="AU135" s="124" t="s">
        <v>76</v>
      </c>
      <c r="AY135" s="117" t="s">
        <v>126</v>
      </c>
      <c r="BK135" s="125">
        <f>SUM(BK136:BK138)</f>
        <v>0</v>
      </c>
    </row>
    <row r="136" spans="2:65" s="1" customFormat="1" ht="21.75" customHeight="1">
      <c r="B136" s="33"/>
      <c r="C136" s="128" t="s">
        <v>133</v>
      </c>
      <c r="D136" s="128" t="s">
        <v>128</v>
      </c>
      <c r="E136" s="129" t="s">
        <v>175</v>
      </c>
      <c r="F136" s="130" t="s">
        <v>176</v>
      </c>
      <c r="G136" s="131" t="s">
        <v>144</v>
      </c>
      <c r="H136" s="132">
        <v>8.75</v>
      </c>
      <c r="I136" s="133"/>
      <c r="J136" s="134">
        <f>ROUND(I136*H136,2)</f>
        <v>0</v>
      </c>
      <c r="K136" s="130" t="s">
        <v>19</v>
      </c>
      <c r="L136" s="33"/>
      <c r="M136" s="135" t="s">
        <v>19</v>
      </c>
      <c r="N136" s="136" t="s">
        <v>42</v>
      </c>
      <c r="P136" s="137">
        <f>O136*H136</f>
        <v>0</v>
      </c>
      <c r="Q136" s="137">
        <v>6.6E-3</v>
      </c>
      <c r="R136" s="137">
        <f>Q136*H136</f>
        <v>5.7750000000000003E-2</v>
      </c>
      <c r="S136" s="137">
        <v>0</v>
      </c>
      <c r="T136" s="138">
        <f>S136*H136</f>
        <v>0</v>
      </c>
      <c r="AR136" s="139" t="s">
        <v>133</v>
      </c>
      <c r="AT136" s="139" t="s">
        <v>128</v>
      </c>
      <c r="AU136" s="139" t="s">
        <v>80</v>
      </c>
      <c r="AY136" s="18" t="s">
        <v>126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76</v>
      </c>
      <c r="BK136" s="140">
        <f>ROUND(I136*H136,2)</f>
        <v>0</v>
      </c>
      <c r="BL136" s="18" t="s">
        <v>133</v>
      </c>
      <c r="BM136" s="139" t="s">
        <v>177</v>
      </c>
    </row>
    <row r="137" spans="2:65" s="12" customFormat="1" ht="10.199999999999999">
      <c r="B137" s="145"/>
      <c r="D137" s="146" t="s">
        <v>137</v>
      </c>
      <c r="E137" s="147" t="s">
        <v>19</v>
      </c>
      <c r="F137" s="148" t="s">
        <v>138</v>
      </c>
      <c r="H137" s="147" t="s">
        <v>19</v>
      </c>
      <c r="I137" s="149"/>
      <c r="L137" s="145"/>
      <c r="M137" s="150"/>
      <c r="T137" s="151"/>
      <c r="AT137" s="147" t="s">
        <v>137</v>
      </c>
      <c r="AU137" s="147" t="s">
        <v>80</v>
      </c>
      <c r="AV137" s="12" t="s">
        <v>76</v>
      </c>
      <c r="AW137" s="12" t="s">
        <v>33</v>
      </c>
      <c r="AX137" s="12" t="s">
        <v>71</v>
      </c>
      <c r="AY137" s="147" t="s">
        <v>126</v>
      </c>
    </row>
    <row r="138" spans="2:65" s="13" customFormat="1" ht="10.199999999999999">
      <c r="B138" s="152"/>
      <c r="D138" s="146" t="s">
        <v>137</v>
      </c>
      <c r="E138" s="153" t="s">
        <v>19</v>
      </c>
      <c r="F138" s="154" t="s">
        <v>178</v>
      </c>
      <c r="H138" s="155">
        <v>8.75</v>
      </c>
      <c r="I138" s="156"/>
      <c r="L138" s="152"/>
      <c r="M138" s="157"/>
      <c r="T138" s="158"/>
      <c r="AT138" s="153" t="s">
        <v>137</v>
      </c>
      <c r="AU138" s="153" t="s">
        <v>80</v>
      </c>
      <c r="AV138" s="13" t="s">
        <v>80</v>
      </c>
      <c r="AW138" s="13" t="s">
        <v>33</v>
      </c>
      <c r="AX138" s="13" t="s">
        <v>76</v>
      </c>
      <c r="AY138" s="153" t="s">
        <v>126</v>
      </c>
    </row>
    <row r="139" spans="2:65" s="11" customFormat="1" ht="22.8" customHeight="1">
      <c r="B139" s="116"/>
      <c r="D139" s="117" t="s">
        <v>70</v>
      </c>
      <c r="E139" s="126" t="s">
        <v>179</v>
      </c>
      <c r="F139" s="126" t="s">
        <v>180</v>
      </c>
      <c r="I139" s="119"/>
      <c r="J139" s="127">
        <f>BK139</f>
        <v>0</v>
      </c>
      <c r="L139" s="116"/>
      <c r="M139" s="121"/>
      <c r="P139" s="122">
        <f>SUM(P140:P148)</f>
        <v>0</v>
      </c>
      <c r="R139" s="122">
        <f>SUM(R140:R148)</f>
        <v>3.9417</v>
      </c>
      <c r="T139" s="123">
        <f>SUM(T140:T148)</f>
        <v>0</v>
      </c>
      <c r="AR139" s="117" t="s">
        <v>76</v>
      </c>
      <c r="AT139" s="124" t="s">
        <v>70</v>
      </c>
      <c r="AU139" s="124" t="s">
        <v>76</v>
      </c>
      <c r="AY139" s="117" t="s">
        <v>126</v>
      </c>
      <c r="BK139" s="125">
        <f>SUM(BK140:BK148)</f>
        <v>0</v>
      </c>
    </row>
    <row r="140" spans="2:65" s="1" customFormat="1" ht="37.799999999999997" customHeight="1">
      <c r="B140" s="33"/>
      <c r="C140" s="128" t="s">
        <v>179</v>
      </c>
      <c r="D140" s="128" t="s">
        <v>128</v>
      </c>
      <c r="E140" s="129" t="s">
        <v>181</v>
      </c>
      <c r="F140" s="130" t="s">
        <v>182</v>
      </c>
      <c r="G140" s="131" t="s">
        <v>131</v>
      </c>
      <c r="H140" s="132">
        <v>21</v>
      </c>
      <c r="I140" s="133"/>
      <c r="J140" s="134">
        <f>ROUND(I140*H140,2)</f>
        <v>0</v>
      </c>
      <c r="K140" s="130" t="s">
        <v>132</v>
      </c>
      <c r="L140" s="33"/>
      <c r="M140" s="135" t="s">
        <v>19</v>
      </c>
      <c r="N140" s="136" t="s">
        <v>42</v>
      </c>
      <c r="P140" s="137">
        <f>O140*H140</f>
        <v>0</v>
      </c>
      <c r="Q140" s="137">
        <v>9.8479999999999998E-2</v>
      </c>
      <c r="R140" s="137">
        <f>Q140*H140</f>
        <v>2.0680800000000001</v>
      </c>
      <c r="S140" s="137">
        <v>0</v>
      </c>
      <c r="T140" s="138">
        <f>S140*H140</f>
        <v>0</v>
      </c>
      <c r="AR140" s="139" t="s">
        <v>133</v>
      </c>
      <c r="AT140" s="139" t="s">
        <v>128</v>
      </c>
      <c r="AU140" s="139" t="s">
        <v>80</v>
      </c>
      <c r="AY140" s="18" t="s">
        <v>126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76</v>
      </c>
      <c r="BK140" s="140">
        <f>ROUND(I140*H140,2)</f>
        <v>0</v>
      </c>
      <c r="BL140" s="18" t="s">
        <v>133</v>
      </c>
      <c r="BM140" s="139" t="s">
        <v>183</v>
      </c>
    </row>
    <row r="141" spans="2:65" s="1" customFormat="1" ht="10.199999999999999">
      <c r="B141" s="33"/>
      <c r="D141" s="141" t="s">
        <v>135</v>
      </c>
      <c r="F141" s="142" t="s">
        <v>184</v>
      </c>
      <c r="I141" s="143"/>
      <c r="L141" s="33"/>
      <c r="M141" s="144"/>
      <c r="T141" s="54"/>
      <c r="AT141" s="18" t="s">
        <v>135</v>
      </c>
      <c r="AU141" s="18" t="s">
        <v>80</v>
      </c>
    </row>
    <row r="142" spans="2:65" s="12" customFormat="1" ht="10.199999999999999">
      <c r="B142" s="145"/>
      <c r="D142" s="146" t="s">
        <v>137</v>
      </c>
      <c r="E142" s="147" t="s">
        <v>19</v>
      </c>
      <c r="F142" s="148" t="s">
        <v>138</v>
      </c>
      <c r="H142" s="147" t="s">
        <v>19</v>
      </c>
      <c r="I142" s="149"/>
      <c r="L142" s="145"/>
      <c r="M142" s="150"/>
      <c r="T142" s="151"/>
      <c r="AT142" s="147" t="s">
        <v>137</v>
      </c>
      <c r="AU142" s="147" t="s">
        <v>80</v>
      </c>
      <c r="AV142" s="12" t="s">
        <v>76</v>
      </c>
      <c r="AW142" s="12" t="s">
        <v>33</v>
      </c>
      <c r="AX142" s="12" t="s">
        <v>71</v>
      </c>
      <c r="AY142" s="147" t="s">
        <v>126</v>
      </c>
    </row>
    <row r="143" spans="2:65" s="13" customFormat="1" ht="10.199999999999999">
      <c r="B143" s="152"/>
      <c r="D143" s="146" t="s">
        <v>137</v>
      </c>
      <c r="E143" s="153" t="s">
        <v>19</v>
      </c>
      <c r="F143" s="154" t="s">
        <v>139</v>
      </c>
      <c r="H143" s="155">
        <v>21</v>
      </c>
      <c r="I143" s="156"/>
      <c r="L143" s="152"/>
      <c r="M143" s="157"/>
      <c r="T143" s="158"/>
      <c r="AT143" s="153" t="s">
        <v>137</v>
      </c>
      <c r="AU143" s="153" t="s">
        <v>80</v>
      </c>
      <c r="AV143" s="13" t="s">
        <v>80</v>
      </c>
      <c r="AW143" s="13" t="s">
        <v>33</v>
      </c>
      <c r="AX143" s="13" t="s">
        <v>76</v>
      </c>
      <c r="AY143" s="153" t="s">
        <v>126</v>
      </c>
    </row>
    <row r="144" spans="2:65" s="1" customFormat="1" ht="37.799999999999997" customHeight="1">
      <c r="B144" s="33"/>
      <c r="C144" s="128" t="s">
        <v>185</v>
      </c>
      <c r="D144" s="128" t="s">
        <v>128</v>
      </c>
      <c r="E144" s="129" t="s">
        <v>186</v>
      </c>
      <c r="F144" s="130" t="s">
        <v>187</v>
      </c>
      <c r="G144" s="131" t="s">
        <v>131</v>
      </c>
      <c r="H144" s="132">
        <v>21</v>
      </c>
      <c r="I144" s="133"/>
      <c r="J144" s="134">
        <f>ROUND(I144*H144,2)</f>
        <v>0</v>
      </c>
      <c r="K144" s="130" t="s">
        <v>132</v>
      </c>
      <c r="L144" s="33"/>
      <c r="M144" s="135" t="s">
        <v>19</v>
      </c>
      <c r="N144" s="136" t="s">
        <v>42</v>
      </c>
      <c r="P144" s="137">
        <f>O144*H144</f>
        <v>0</v>
      </c>
      <c r="Q144" s="137">
        <v>8.9219999999999994E-2</v>
      </c>
      <c r="R144" s="137">
        <f>Q144*H144</f>
        <v>1.8736199999999998</v>
      </c>
      <c r="S144" s="137">
        <v>0</v>
      </c>
      <c r="T144" s="138">
        <f>S144*H144</f>
        <v>0</v>
      </c>
      <c r="AR144" s="139" t="s">
        <v>133</v>
      </c>
      <c r="AT144" s="139" t="s">
        <v>128</v>
      </c>
      <c r="AU144" s="139" t="s">
        <v>80</v>
      </c>
      <c r="AY144" s="18" t="s">
        <v>126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76</v>
      </c>
      <c r="BK144" s="140">
        <f>ROUND(I144*H144,2)</f>
        <v>0</v>
      </c>
      <c r="BL144" s="18" t="s">
        <v>133</v>
      </c>
      <c r="BM144" s="139" t="s">
        <v>188</v>
      </c>
    </row>
    <row r="145" spans="2:65" s="1" customFormat="1" ht="10.199999999999999">
      <c r="B145" s="33"/>
      <c r="D145" s="141" t="s">
        <v>135</v>
      </c>
      <c r="F145" s="142" t="s">
        <v>189</v>
      </c>
      <c r="I145" s="143"/>
      <c r="L145" s="33"/>
      <c r="M145" s="144"/>
      <c r="T145" s="54"/>
      <c r="AT145" s="18" t="s">
        <v>135</v>
      </c>
      <c r="AU145" s="18" t="s">
        <v>80</v>
      </c>
    </row>
    <row r="146" spans="2:65" s="12" customFormat="1" ht="10.199999999999999">
      <c r="B146" s="145"/>
      <c r="D146" s="146" t="s">
        <v>137</v>
      </c>
      <c r="E146" s="147" t="s">
        <v>19</v>
      </c>
      <c r="F146" s="148" t="s">
        <v>138</v>
      </c>
      <c r="H146" s="147" t="s">
        <v>19</v>
      </c>
      <c r="I146" s="149"/>
      <c r="L146" s="145"/>
      <c r="M146" s="150"/>
      <c r="T146" s="151"/>
      <c r="AT146" s="147" t="s">
        <v>137</v>
      </c>
      <c r="AU146" s="147" t="s">
        <v>80</v>
      </c>
      <c r="AV146" s="12" t="s">
        <v>76</v>
      </c>
      <c r="AW146" s="12" t="s">
        <v>33</v>
      </c>
      <c r="AX146" s="12" t="s">
        <v>71</v>
      </c>
      <c r="AY146" s="147" t="s">
        <v>126</v>
      </c>
    </row>
    <row r="147" spans="2:65" s="12" customFormat="1" ht="10.199999999999999">
      <c r="B147" s="145"/>
      <c r="D147" s="146" t="s">
        <v>137</v>
      </c>
      <c r="E147" s="147" t="s">
        <v>19</v>
      </c>
      <c r="F147" s="148" t="s">
        <v>190</v>
      </c>
      <c r="H147" s="147" t="s">
        <v>19</v>
      </c>
      <c r="I147" s="149"/>
      <c r="L147" s="145"/>
      <c r="M147" s="150"/>
      <c r="T147" s="151"/>
      <c r="AT147" s="147" t="s">
        <v>137</v>
      </c>
      <c r="AU147" s="147" t="s">
        <v>80</v>
      </c>
      <c r="AV147" s="12" t="s">
        <v>76</v>
      </c>
      <c r="AW147" s="12" t="s">
        <v>33</v>
      </c>
      <c r="AX147" s="12" t="s">
        <v>71</v>
      </c>
      <c r="AY147" s="147" t="s">
        <v>126</v>
      </c>
    </row>
    <row r="148" spans="2:65" s="13" customFormat="1" ht="10.199999999999999">
      <c r="B148" s="152"/>
      <c r="D148" s="146" t="s">
        <v>137</v>
      </c>
      <c r="E148" s="153" t="s">
        <v>19</v>
      </c>
      <c r="F148" s="154" t="s">
        <v>139</v>
      </c>
      <c r="H148" s="155">
        <v>21</v>
      </c>
      <c r="I148" s="156"/>
      <c r="L148" s="152"/>
      <c r="M148" s="157"/>
      <c r="T148" s="158"/>
      <c r="AT148" s="153" t="s">
        <v>137</v>
      </c>
      <c r="AU148" s="153" t="s">
        <v>80</v>
      </c>
      <c r="AV148" s="13" t="s">
        <v>80</v>
      </c>
      <c r="AW148" s="13" t="s">
        <v>33</v>
      </c>
      <c r="AX148" s="13" t="s">
        <v>76</v>
      </c>
      <c r="AY148" s="153" t="s">
        <v>126</v>
      </c>
    </row>
    <row r="149" spans="2:65" s="11" customFormat="1" ht="22.8" customHeight="1">
      <c r="B149" s="116"/>
      <c r="D149" s="117" t="s">
        <v>70</v>
      </c>
      <c r="E149" s="126" t="s">
        <v>185</v>
      </c>
      <c r="F149" s="126" t="s">
        <v>191</v>
      </c>
      <c r="I149" s="119"/>
      <c r="J149" s="127">
        <f>BK149</f>
        <v>0</v>
      </c>
      <c r="L149" s="116"/>
      <c r="M149" s="121"/>
      <c r="P149" s="122">
        <f>SUM(P150:P235)</f>
        <v>0</v>
      </c>
      <c r="R149" s="122">
        <f>SUM(R150:R235)</f>
        <v>6.5599702600000001</v>
      </c>
      <c r="T149" s="123">
        <f>SUM(T150:T235)</f>
        <v>1.2E-2</v>
      </c>
      <c r="AR149" s="117" t="s">
        <v>76</v>
      </c>
      <c r="AT149" s="124" t="s">
        <v>70</v>
      </c>
      <c r="AU149" s="124" t="s">
        <v>76</v>
      </c>
      <c r="AY149" s="117" t="s">
        <v>126</v>
      </c>
      <c r="BK149" s="125">
        <f>SUM(BK150:BK235)</f>
        <v>0</v>
      </c>
    </row>
    <row r="150" spans="2:65" s="1" customFormat="1" ht="16.5" customHeight="1">
      <c r="B150" s="33"/>
      <c r="C150" s="128" t="s">
        <v>192</v>
      </c>
      <c r="D150" s="128" t="s">
        <v>128</v>
      </c>
      <c r="E150" s="129" t="s">
        <v>193</v>
      </c>
      <c r="F150" s="130" t="s">
        <v>194</v>
      </c>
      <c r="G150" s="131" t="s">
        <v>131</v>
      </c>
      <c r="H150" s="132">
        <v>44</v>
      </c>
      <c r="I150" s="133"/>
      <c r="J150" s="134">
        <f>ROUND(I150*H150,2)</f>
        <v>0</v>
      </c>
      <c r="K150" s="130" t="s">
        <v>132</v>
      </c>
      <c r="L150" s="33"/>
      <c r="M150" s="135" t="s">
        <v>19</v>
      </c>
      <c r="N150" s="136" t="s">
        <v>42</v>
      </c>
      <c r="P150" s="137">
        <f>O150*H150</f>
        <v>0</v>
      </c>
      <c r="Q150" s="137">
        <v>2.2000000000000001E-4</v>
      </c>
      <c r="R150" s="137">
        <f>Q150*H150</f>
        <v>9.6800000000000011E-3</v>
      </c>
      <c r="S150" s="137">
        <v>0</v>
      </c>
      <c r="T150" s="138">
        <f>S150*H150</f>
        <v>0</v>
      </c>
      <c r="AR150" s="139" t="s">
        <v>133</v>
      </c>
      <c r="AT150" s="139" t="s">
        <v>128</v>
      </c>
      <c r="AU150" s="139" t="s">
        <v>80</v>
      </c>
      <c r="AY150" s="18" t="s">
        <v>126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76</v>
      </c>
      <c r="BK150" s="140">
        <f>ROUND(I150*H150,2)</f>
        <v>0</v>
      </c>
      <c r="BL150" s="18" t="s">
        <v>133</v>
      </c>
      <c r="BM150" s="139" t="s">
        <v>195</v>
      </c>
    </row>
    <row r="151" spans="2:65" s="1" customFormat="1" ht="10.199999999999999">
      <c r="B151" s="33"/>
      <c r="D151" s="141" t="s">
        <v>135</v>
      </c>
      <c r="F151" s="142" t="s">
        <v>196</v>
      </c>
      <c r="I151" s="143"/>
      <c r="L151" s="33"/>
      <c r="M151" s="144"/>
      <c r="T151" s="54"/>
      <c r="AT151" s="18" t="s">
        <v>135</v>
      </c>
      <c r="AU151" s="18" t="s">
        <v>80</v>
      </c>
    </row>
    <row r="152" spans="2:65" s="12" customFormat="1" ht="10.199999999999999">
      <c r="B152" s="145"/>
      <c r="D152" s="146" t="s">
        <v>137</v>
      </c>
      <c r="E152" s="147" t="s">
        <v>19</v>
      </c>
      <c r="F152" s="148" t="s">
        <v>138</v>
      </c>
      <c r="H152" s="147" t="s">
        <v>19</v>
      </c>
      <c r="I152" s="149"/>
      <c r="L152" s="145"/>
      <c r="M152" s="150"/>
      <c r="T152" s="151"/>
      <c r="AT152" s="147" t="s">
        <v>137</v>
      </c>
      <c r="AU152" s="147" t="s">
        <v>80</v>
      </c>
      <c r="AV152" s="12" t="s">
        <v>76</v>
      </c>
      <c r="AW152" s="12" t="s">
        <v>33</v>
      </c>
      <c r="AX152" s="12" t="s">
        <v>71</v>
      </c>
      <c r="AY152" s="147" t="s">
        <v>126</v>
      </c>
    </row>
    <row r="153" spans="2:65" s="12" customFormat="1" ht="10.199999999999999">
      <c r="B153" s="145"/>
      <c r="D153" s="146" t="s">
        <v>137</v>
      </c>
      <c r="E153" s="147" t="s">
        <v>19</v>
      </c>
      <c r="F153" s="148" t="s">
        <v>197</v>
      </c>
      <c r="H153" s="147" t="s">
        <v>19</v>
      </c>
      <c r="I153" s="149"/>
      <c r="L153" s="145"/>
      <c r="M153" s="150"/>
      <c r="T153" s="151"/>
      <c r="AT153" s="147" t="s">
        <v>137</v>
      </c>
      <c r="AU153" s="147" t="s">
        <v>80</v>
      </c>
      <c r="AV153" s="12" t="s">
        <v>76</v>
      </c>
      <c r="AW153" s="12" t="s">
        <v>33</v>
      </c>
      <c r="AX153" s="12" t="s">
        <v>71</v>
      </c>
      <c r="AY153" s="147" t="s">
        <v>126</v>
      </c>
    </row>
    <row r="154" spans="2:65" s="13" customFormat="1" ht="10.199999999999999">
      <c r="B154" s="152"/>
      <c r="D154" s="146" t="s">
        <v>137</v>
      </c>
      <c r="E154" s="153" t="s">
        <v>19</v>
      </c>
      <c r="F154" s="154" t="s">
        <v>198</v>
      </c>
      <c r="H154" s="155">
        <v>32</v>
      </c>
      <c r="I154" s="156"/>
      <c r="L154" s="152"/>
      <c r="M154" s="157"/>
      <c r="T154" s="158"/>
      <c r="AT154" s="153" t="s">
        <v>137</v>
      </c>
      <c r="AU154" s="153" t="s">
        <v>80</v>
      </c>
      <c r="AV154" s="13" t="s">
        <v>80</v>
      </c>
      <c r="AW154" s="13" t="s">
        <v>33</v>
      </c>
      <c r="AX154" s="13" t="s">
        <v>71</v>
      </c>
      <c r="AY154" s="153" t="s">
        <v>126</v>
      </c>
    </row>
    <row r="155" spans="2:65" s="12" customFormat="1" ht="10.199999999999999">
      <c r="B155" s="145"/>
      <c r="D155" s="146" t="s">
        <v>137</v>
      </c>
      <c r="E155" s="147" t="s">
        <v>19</v>
      </c>
      <c r="F155" s="148" t="s">
        <v>199</v>
      </c>
      <c r="H155" s="147" t="s">
        <v>19</v>
      </c>
      <c r="I155" s="149"/>
      <c r="L155" s="145"/>
      <c r="M155" s="150"/>
      <c r="T155" s="151"/>
      <c r="AT155" s="147" t="s">
        <v>137</v>
      </c>
      <c r="AU155" s="147" t="s">
        <v>80</v>
      </c>
      <c r="AV155" s="12" t="s">
        <v>76</v>
      </c>
      <c r="AW155" s="12" t="s">
        <v>33</v>
      </c>
      <c r="AX155" s="12" t="s">
        <v>71</v>
      </c>
      <c r="AY155" s="147" t="s">
        <v>126</v>
      </c>
    </row>
    <row r="156" spans="2:65" s="13" customFormat="1" ht="10.199999999999999">
      <c r="B156" s="152"/>
      <c r="D156" s="146" t="s">
        <v>137</v>
      </c>
      <c r="E156" s="153" t="s">
        <v>19</v>
      </c>
      <c r="F156" s="154" t="s">
        <v>200</v>
      </c>
      <c r="H156" s="155">
        <v>9</v>
      </c>
      <c r="I156" s="156"/>
      <c r="L156" s="152"/>
      <c r="M156" s="157"/>
      <c r="T156" s="158"/>
      <c r="AT156" s="153" t="s">
        <v>137</v>
      </c>
      <c r="AU156" s="153" t="s">
        <v>80</v>
      </c>
      <c r="AV156" s="13" t="s">
        <v>80</v>
      </c>
      <c r="AW156" s="13" t="s">
        <v>33</v>
      </c>
      <c r="AX156" s="13" t="s">
        <v>71</v>
      </c>
      <c r="AY156" s="153" t="s">
        <v>126</v>
      </c>
    </row>
    <row r="157" spans="2:65" s="12" customFormat="1" ht="10.199999999999999">
      <c r="B157" s="145"/>
      <c r="D157" s="146" t="s">
        <v>137</v>
      </c>
      <c r="E157" s="147" t="s">
        <v>19</v>
      </c>
      <c r="F157" s="148" t="s">
        <v>201</v>
      </c>
      <c r="H157" s="147" t="s">
        <v>19</v>
      </c>
      <c r="I157" s="149"/>
      <c r="L157" s="145"/>
      <c r="M157" s="150"/>
      <c r="T157" s="151"/>
      <c r="AT157" s="147" t="s">
        <v>137</v>
      </c>
      <c r="AU157" s="147" t="s">
        <v>80</v>
      </c>
      <c r="AV157" s="12" t="s">
        <v>76</v>
      </c>
      <c r="AW157" s="12" t="s">
        <v>33</v>
      </c>
      <c r="AX157" s="12" t="s">
        <v>71</v>
      </c>
      <c r="AY157" s="147" t="s">
        <v>126</v>
      </c>
    </row>
    <row r="158" spans="2:65" s="13" customFormat="1" ht="10.199999999999999">
      <c r="B158" s="152"/>
      <c r="D158" s="146" t="s">
        <v>137</v>
      </c>
      <c r="E158" s="153" t="s">
        <v>19</v>
      </c>
      <c r="F158" s="154" t="s">
        <v>202</v>
      </c>
      <c r="H158" s="155">
        <v>1.5149999999999999</v>
      </c>
      <c r="I158" s="156"/>
      <c r="L158" s="152"/>
      <c r="M158" s="157"/>
      <c r="T158" s="158"/>
      <c r="AT158" s="153" t="s">
        <v>137</v>
      </c>
      <c r="AU158" s="153" t="s">
        <v>80</v>
      </c>
      <c r="AV158" s="13" t="s">
        <v>80</v>
      </c>
      <c r="AW158" s="13" t="s">
        <v>33</v>
      </c>
      <c r="AX158" s="13" t="s">
        <v>71</v>
      </c>
      <c r="AY158" s="153" t="s">
        <v>126</v>
      </c>
    </row>
    <row r="159" spans="2:65" s="13" customFormat="1" ht="10.199999999999999">
      <c r="B159" s="152"/>
      <c r="D159" s="146" t="s">
        <v>137</v>
      </c>
      <c r="E159" s="153" t="s">
        <v>19</v>
      </c>
      <c r="F159" s="154" t="s">
        <v>203</v>
      </c>
      <c r="H159" s="155">
        <v>1.4850000000000001</v>
      </c>
      <c r="I159" s="156"/>
      <c r="L159" s="152"/>
      <c r="M159" s="157"/>
      <c r="T159" s="158"/>
      <c r="AT159" s="153" t="s">
        <v>137</v>
      </c>
      <c r="AU159" s="153" t="s">
        <v>80</v>
      </c>
      <c r="AV159" s="13" t="s">
        <v>80</v>
      </c>
      <c r="AW159" s="13" t="s">
        <v>33</v>
      </c>
      <c r="AX159" s="13" t="s">
        <v>71</v>
      </c>
      <c r="AY159" s="153" t="s">
        <v>126</v>
      </c>
    </row>
    <row r="160" spans="2:65" s="14" customFormat="1" ht="10.199999999999999">
      <c r="B160" s="159"/>
      <c r="D160" s="146" t="s">
        <v>137</v>
      </c>
      <c r="E160" s="160" t="s">
        <v>19</v>
      </c>
      <c r="F160" s="161" t="s">
        <v>166</v>
      </c>
      <c r="H160" s="162">
        <v>44</v>
      </c>
      <c r="I160" s="163"/>
      <c r="L160" s="159"/>
      <c r="M160" s="164"/>
      <c r="T160" s="165"/>
      <c r="AT160" s="160" t="s">
        <v>137</v>
      </c>
      <c r="AU160" s="160" t="s">
        <v>80</v>
      </c>
      <c r="AV160" s="14" t="s">
        <v>133</v>
      </c>
      <c r="AW160" s="14" t="s">
        <v>33</v>
      </c>
      <c r="AX160" s="14" t="s">
        <v>76</v>
      </c>
      <c r="AY160" s="160" t="s">
        <v>126</v>
      </c>
    </row>
    <row r="161" spans="2:65" s="1" customFormat="1" ht="37.799999999999997" customHeight="1">
      <c r="B161" s="33"/>
      <c r="C161" s="128" t="s">
        <v>204</v>
      </c>
      <c r="D161" s="128" t="s">
        <v>128</v>
      </c>
      <c r="E161" s="129" t="s">
        <v>205</v>
      </c>
      <c r="F161" s="130" t="s">
        <v>206</v>
      </c>
      <c r="G161" s="131" t="s">
        <v>131</v>
      </c>
      <c r="H161" s="132">
        <v>35</v>
      </c>
      <c r="I161" s="133"/>
      <c r="J161" s="134">
        <f>ROUND(I161*H161,2)</f>
        <v>0</v>
      </c>
      <c r="K161" s="130" t="s">
        <v>132</v>
      </c>
      <c r="L161" s="33"/>
      <c r="M161" s="135" t="s">
        <v>19</v>
      </c>
      <c r="N161" s="136" t="s">
        <v>42</v>
      </c>
      <c r="P161" s="137">
        <f>O161*H161</f>
        <v>0</v>
      </c>
      <c r="Q161" s="137">
        <v>8.3499999999999998E-3</v>
      </c>
      <c r="R161" s="137">
        <f>Q161*H161</f>
        <v>0.29225000000000001</v>
      </c>
      <c r="S161" s="137">
        <v>0</v>
      </c>
      <c r="T161" s="138">
        <f>S161*H161</f>
        <v>0</v>
      </c>
      <c r="AR161" s="139" t="s">
        <v>133</v>
      </c>
      <c r="AT161" s="139" t="s">
        <v>128</v>
      </c>
      <c r="AU161" s="139" t="s">
        <v>80</v>
      </c>
      <c r="AY161" s="18" t="s">
        <v>126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76</v>
      </c>
      <c r="BK161" s="140">
        <f>ROUND(I161*H161,2)</f>
        <v>0</v>
      </c>
      <c r="BL161" s="18" t="s">
        <v>133</v>
      </c>
      <c r="BM161" s="139" t="s">
        <v>207</v>
      </c>
    </row>
    <row r="162" spans="2:65" s="1" customFormat="1" ht="10.199999999999999">
      <c r="B162" s="33"/>
      <c r="D162" s="141" t="s">
        <v>135</v>
      </c>
      <c r="F162" s="142" t="s">
        <v>208</v>
      </c>
      <c r="I162" s="143"/>
      <c r="L162" s="33"/>
      <c r="M162" s="144"/>
      <c r="T162" s="54"/>
      <c r="AT162" s="18" t="s">
        <v>135</v>
      </c>
      <c r="AU162" s="18" t="s">
        <v>80</v>
      </c>
    </row>
    <row r="163" spans="2:65" s="12" customFormat="1" ht="10.199999999999999">
      <c r="B163" s="145"/>
      <c r="D163" s="146" t="s">
        <v>137</v>
      </c>
      <c r="E163" s="147" t="s">
        <v>19</v>
      </c>
      <c r="F163" s="148" t="s">
        <v>138</v>
      </c>
      <c r="H163" s="147" t="s">
        <v>19</v>
      </c>
      <c r="I163" s="149"/>
      <c r="L163" s="145"/>
      <c r="M163" s="150"/>
      <c r="T163" s="151"/>
      <c r="AT163" s="147" t="s">
        <v>137</v>
      </c>
      <c r="AU163" s="147" t="s">
        <v>80</v>
      </c>
      <c r="AV163" s="12" t="s">
        <v>76</v>
      </c>
      <c r="AW163" s="12" t="s">
        <v>33</v>
      </c>
      <c r="AX163" s="12" t="s">
        <v>71</v>
      </c>
      <c r="AY163" s="147" t="s">
        <v>126</v>
      </c>
    </row>
    <row r="164" spans="2:65" s="12" customFormat="1" ht="10.199999999999999">
      <c r="B164" s="145"/>
      <c r="D164" s="146" t="s">
        <v>137</v>
      </c>
      <c r="E164" s="147" t="s">
        <v>19</v>
      </c>
      <c r="F164" s="148" t="s">
        <v>209</v>
      </c>
      <c r="H164" s="147" t="s">
        <v>19</v>
      </c>
      <c r="I164" s="149"/>
      <c r="L164" s="145"/>
      <c r="M164" s="150"/>
      <c r="T164" s="151"/>
      <c r="AT164" s="147" t="s">
        <v>137</v>
      </c>
      <c r="AU164" s="147" t="s">
        <v>80</v>
      </c>
      <c r="AV164" s="12" t="s">
        <v>76</v>
      </c>
      <c r="AW164" s="12" t="s">
        <v>33</v>
      </c>
      <c r="AX164" s="12" t="s">
        <v>71</v>
      </c>
      <c r="AY164" s="147" t="s">
        <v>126</v>
      </c>
    </row>
    <row r="165" spans="2:65" s="13" customFormat="1" ht="10.199999999999999">
      <c r="B165" s="152"/>
      <c r="D165" s="146" t="s">
        <v>137</v>
      </c>
      <c r="E165" s="153" t="s">
        <v>19</v>
      </c>
      <c r="F165" s="154" t="s">
        <v>198</v>
      </c>
      <c r="H165" s="155">
        <v>32</v>
      </c>
      <c r="I165" s="156"/>
      <c r="L165" s="152"/>
      <c r="M165" s="157"/>
      <c r="T165" s="158"/>
      <c r="AT165" s="153" t="s">
        <v>137</v>
      </c>
      <c r="AU165" s="153" t="s">
        <v>80</v>
      </c>
      <c r="AV165" s="13" t="s">
        <v>80</v>
      </c>
      <c r="AW165" s="13" t="s">
        <v>33</v>
      </c>
      <c r="AX165" s="13" t="s">
        <v>71</v>
      </c>
      <c r="AY165" s="153" t="s">
        <v>126</v>
      </c>
    </row>
    <row r="166" spans="2:65" s="15" customFormat="1" ht="10.199999999999999">
      <c r="B166" s="166"/>
      <c r="D166" s="146" t="s">
        <v>137</v>
      </c>
      <c r="E166" s="167" t="s">
        <v>19</v>
      </c>
      <c r="F166" s="168" t="s">
        <v>210</v>
      </c>
      <c r="H166" s="169">
        <v>32</v>
      </c>
      <c r="I166" s="170"/>
      <c r="L166" s="166"/>
      <c r="M166" s="171"/>
      <c r="T166" s="172"/>
      <c r="AT166" s="167" t="s">
        <v>137</v>
      </c>
      <c r="AU166" s="167" t="s">
        <v>80</v>
      </c>
      <c r="AV166" s="15" t="s">
        <v>140</v>
      </c>
      <c r="AW166" s="15" t="s">
        <v>33</v>
      </c>
      <c r="AX166" s="15" t="s">
        <v>71</v>
      </c>
      <c r="AY166" s="167" t="s">
        <v>126</v>
      </c>
    </row>
    <row r="167" spans="2:65" s="12" customFormat="1" ht="10.199999999999999">
      <c r="B167" s="145"/>
      <c r="D167" s="146" t="s">
        <v>137</v>
      </c>
      <c r="E167" s="147" t="s">
        <v>19</v>
      </c>
      <c r="F167" s="148" t="s">
        <v>211</v>
      </c>
      <c r="H167" s="147" t="s">
        <v>19</v>
      </c>
      <c r="I167" s="149"/>
      <c r="L167" s="145"/>
      <c r="M167" s="150"/>
      <c r="T167" s="151"/>
      <c r="AT167" s="147" t="s">
        <v>137</v>
      </c>
      <c r="AU167" s="147" t="s">
        <v>80</v>
      </c>
      <c r="AV167" s="12" t="s">
        <v>76</v>
      </c>
      <c r="AW167" s="12" t="s">
        <v>33</v>
      </c>
      <c r="AX167" s="12" t="s">
        <v>71</v>
      </c>
      <c r="AY167" s="147" t="s">
        <v>126</v>
      </c>
    </row>
    <row r="168" spans="2:65" s="13" customFormat="1" ht="10.199999999999999">
      <c r="B168" s="152"/>
      <c r="D168" s="146" t="s">
        <v>137</v>
      </c>
      <c r="E168" s="153" t="s">
        <v>19</v>
      </c>
      <c r="F168" s="154" t="s">
        <v>202</v>
      </c>
      <c r="H168" s="155">
        <v>1.5149999999999999</v>
      </c>
      <c r="I168" s="156"/>
      <c r="L168" s="152"/>
      <c r="M168" s="157"/>
      <c r="T168" s="158"/>
      <c r="AT168" s="153" t="s">
        <v>137</v>
      </c>
      <c r="AU168" s="153" t="s">
        <v>80</v>
      </c>
      <c r="AV168" s="13" t="s">
        <v>80</v>
      </c>
      <c r="AW168" s="13" t="s">
        <v>33</v>
      </c>
      <c r="AX168" s="13" t="s">
        <v>71</v>
      </c>
      <c r="AY168" s="153" t="s">
        <v>126</v>
      </c>
    </row>
    <row r="169" spans="2:65" s="13" customFormat="1" ht="10.199999999999999">
      <c r="B169" s="152"/>
      <c r="D169" s="146" t="s">
        <v>137</v>
      </c>
      <c r="E169" s="153" t="s">
        <v>19</v>
      </c>
      <c r="F169" s="154" t="s">
        <v>203</v>
      </c>
      <c r="H169" s="155">
        <v>1.4850000000000001</v>
      </c>
      <c r="I169" s="156"/>
      <c r="L169" s="152"/>
      <c r="M169" s="157"/>
      <c r="T169" s="158"/>
      <c r="AT169" s="153" t="s">
        <v>137</v>
      </c>
      <c r="AU169" s="153" t="s">
        <v>80</v>
      </c>
      <c r="AV169" s="13" t="s">
        <v>80</v>
      </c>
      <c r="AW169" s="13" t="s">
        <v>33</v>
      </c>
      <c r="AX169" s="13" t="s">
        <v>71</v>
      </c>
      <c r="AY169" s="153" t="s">
        <v>126</v>
      </c>
    </row>
    <row r="170" spans="2:65" s="15" customFormat="1" ht="10.199999999999999">
      <c r="B170" s="166"/>
      <c r="D170" s="146" t="s">
        <v>137</v>
      </c>
      <c r="E170" s="167" t="s">
        <v>19</v>
      </c>
      <c r="F170" s="168" t="s">
        <v>210</v>
      </c>
      <c r="H170" s="169">
        <v>3</v>
      </c>
      <c r="I170" s="170"/>
      <c r="L170" s="166"/>
      <c r="M170" s="171"/>
      <c r="T170" s="172"/>
      <c r="AT170" s="167" t="s">
        <v>137</v>
      </c>
      <c r="AU170" s="167" t="s">
        <v>80</v>
      </c>
      <c r="AV170" s="15" t="s">
        <v>140</v>
      </c>
      <c r="AW170" s="15" t="s">
        <v>33</v>
      </c>
      <c r="AX170" s="15" t="s">
        <v>71</v>
      </c>
      <c r="AY170" s="167" t="s">
        <v>126</v>
      </c>
    </row>
    <row r="171" spans="2:65" s="14" customFormat="1" ht="10.199999999999999">
      <c r="B171" s="159"/>
      <c r="D171" s="146" t="s">
        <v>137</v>
      </c>
      <c r="E171" s="160" t="s">
        <v>19</v>
      </c>
      <c r="F171" s="161" t="s">
        <v>166</v>
      </c>
      <c r="H171" s="162">
        <v>35</v>
      </c>
      <c r="I171" s="163"/>
      <c r="L171" s="159"/>
      <c r="M171" s="164"/>
      <c r="T171" s="165"/>
      <c r="AT171" s="160" t="s">
        <v>137</v>
      </c>
      <c r="AU171" s="160" t="s">
        <v>80</v>
      </c>
      <c r="AV171" s="14" t="s">
        <v>133</v>
      </c>
      <c r="AW171" s="14" t="s">
        <v>33</v>
      </c>
      <c r="AX171" s="14" t="s">
        <v>76</v>
      </c>
      <c r="AY171" s="160" t="s">
        <v>126</v>
      </c>
    </row>
    <row r="172" spans="2:65" s="1" customFormat="1" ht="16.5" customHeight="1">
      <c r="B172" s="33"/>
      <c r="C172" s="173" t="s">
        <v>212</v>
      </c>
      <c r="D172" s="173" t="s">
        <v>213</v>
      </c>
      <c r="E172" s="174" t="s">
        <v>214</v>
      </c>
      <c r="F172" s="175" t="s">
        <v>215</v>
      </c>
      <c r="G172" s="176" t="s">
        <v>131</v>
      </c>
      <c r="H172" s="177">
        <v>33.6</v>
      </c>
      <c r="I172" s="178"/>
      <c r="J172" s="179">
        <f>ROUND(I172*H172,2)</f>
        <v>0</v>
      </c>
      <c r="K172" s="175" t="s">
        <v>132</v>
      </c>
      <c r="L172" s="180"/>
      <c r="M172" s="181" t="s">
        <v>19</v>
      </c>
      <c r="N172" s="182" t="s">
        <v>42</v>
      </c>
      <c r="P172" s="137">
        <f>O172*H172</f>
        <v>0</v>
      </c>
      <c r="Q172" s="137">
        <v>2.3999999999999998E-3</v>
      </c>
      <c r="R172" s="137">
        <f>Q172*H172</f>
        <v>8.0639999999999989E-2</v>
      </c>
      <c r="S172" s="137">
        <v>0</v>
      </c>
      <c r="T172" s="138">
        <f>S172*H172</f>
        <v>0</v>
      </c>
      <c r="AR172" s="139" t="s">
        <v>204</v>
      </c>
      <c r="AT172" s="139" t="s">
        <v>213</v>
      </c>
      <c r="AU172" s="139" t="s">
        <v>80</v>
      </c>
      <c r="AY172" s="18" t="s">
        <v>126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76</v>
      </c>
      <c r="BK172" s="140">
        <f>ROUND(I172*H172,2)</f>
        <v>0</v>
      </c>
      <c r="BL172" s="18" t="s">
        <v>133</v>
      </c>
      <c r="BM172" s="139" t="s">
        <v>216</v>
      </c>
    </row>
    <row r="173" spans="2:65" s="13" customFormat="1" ht="10.199999999999999">
      <c r="B173" s="152"/>
      <c r="D173" s="146" t="s">
        <v>137</v>
      </c>
      <c r="F173" s="154" t="s">
        <v>217</v>
      </c>
      <c r="H173" s="155">
        <v>33.6</v>
      </c>
      <c r="I173" s="156"/>
      <c r="L173" s="152"/>
      <c r="M173" s="157"/>
      <c r="T173" s="158"/>
      <c r="AT173" s="153" t="s">
        <v>137</v>
      </c>
      <c r="AU173" s="153" t="s">
        <v>80</v>
      </c>
      <c r="AV173" s="13" t="s">
        <v>80</v>
      </c>
      <c r="AW173" s="13" t="s">
        <v>4</v>
      </c>
      <c r="AX173" s="13" t="s">
        <v>76</v>
      </c>
      <c r="AY173" s="153" t="s">
        <v>126</v>
      </c>
    </row>
    <row r="174" spans="2:65" s="1" customFormat="1" ht="16.5" customHeight="1">
      <c r="B174" s="33"/>
      <c r="C174" s="173" t="s">
        <v>218</v>
      </c>
      <c r="D174" s="173" t="s">
        <v>213</v>
      </c>
      <c r="E174" s="174" t="s">
        <v>219</v>
      </c>
      <c r="F174" s="175" t="s">
        <v>220</v>
      </c>
      <c r="G174" s="176" t="s">
        <v>131</v>
      </c>
      <c r="H174" s="177">
        <v>3.15</v>
      </c>
      <c r="I174" s="178"/>
      <c r="J174" s="179">
        <f>ROUND(I174*H174,2)</f>
        <v>0</v>
      </c>
      <c r="K174" s="175" t="s">
        <v>132</v>
      </c>
      <c r="L174" s="180"/>
      <c r="M174" s="181" t="s">
        <v>19</v>
      </c>
      <c r="N174" s="182" t="s">
        <v>42</v>
      </c>
      <c r="P174" s="137">
        <f>O174*H174</f>
        <v>0</v>
      </c>
      <c r="Q174" s="137">
        <v>1.5E-3</v>
      </c>
      <c r="R174" s="137">
        <f>Q174*H174</f>
        <v>4.725E-3</v>
      </c>
      <c r="S174" s="137">
        <v>0</v>
      </c>
      <c r="T174" s="138">
        <f>S174*H174</f>
        <v>0</v>
      </c>
      <c r="AR174" s="139" t="s">
        <v>204</v>
      </c>
      <c r="AT174" s="139" t="s">
        <v>213</v>
      </c>
      <c r="AU174" s="139" t="s">
        <v>80</v>
      </c>
      <c r="AY174" s="18" t="s">
        <v>126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76</v>
      </c>
      <c r="BK174" s="140">
        <f>ROUND(I174*H174,2)</f>
        <v>0</v>
      </c>
      <c r="BL174" s="18" t="s">
        <v>133</v>
      </c>
      <c r="BM174" s="139" t="s">
        <v>221</v>
      </c>
    </row>
    <row r="175" spans="2:65" s="13" customFormat="1" ht="10.199999999999999">
      <c r="B175" s="152"/>
      <c r="D175" s="146" t="s">
        <v>137</v>
      </c>
      <c r="F175" s="154" t="s">
        <v>222</v>
      </c>
      <c r="H175" s="155">
        <v>3.15</v>
      </c>
      <c r="I175" s="156"/>
      <c r="L175" s="152"/>
      <c r="M175" s="157"/>
      <c r="T175" s="158"/>
      <c r="AT175" s="153" t="s">
        <v>137</v>
      </c>
      <c r="AU175" s="153" t="s">
        <v>80</v>
      </c>
      <c r="AV175" s="13" t="s">
        <v>80</v>
      </c>
      <c r="AW175" s="13" t="s">
        <v>4</v>
      </c>
      <c r="AX175" s="13" t="s">
        <v>76</v>
      </c>
      <c r="AY175" s="153" t="s">
        <v>126</v>
      </c>
    </row>
    <row r="176" spans="2:65" s="1" customFormat="1" ht="21.75" customHeight="1">
      <c r="B176" s="33"/>
      <c r="C176" s="128" t="s">
        <v>223</v>
      </c>
      <c r="D176" s="128" t="s">
        <v>128</v>
      </c>
      <c r="E176" s="129" t="s">
        <v>224</v>
      </c>
      <c r="F176" s="130" t="s">
        <v>225</v>
      </c>
      <c r="G176" s="131" t="s">
        <v>131</v>
      </c>
      <c r="H176" s="132">
        <v>44</v>
      </c>
      <c r="I176" s="133"/>
      <c r="J176" s="134">
        <f>ROUND(I176*H176,2)</f>
        <v>0</v>
      </c>
      <c r="K176" s="130" t="s">
        <v>132</v>
      </c>
      <c r="L176" s="33"/>
      <c r="M176" s="135" t="s">
        <v>19</v>
      </c>
      <c r="N176" s="136" t="s">
        <v>42</v>
      </c>
      <c r="P176" s="137">
        <f>O176*H176</f>
        <v>0</v>
      </c>
      <c r="Q176" s="137">
        <v>5.7000000000000002E-3</v>
      </c>
      <c r="R176" s="137">
        <f>Q176*H176</f>
        <v>0.25080000000000002</v>
      </c>
      <c r="S176" s="137">
        <v>0</v>
      </c>
      <c r="T176" s="138">
        <f>S176*H176</f>
        <v>0</v>
      </c>
      <c r="AR176" s="139" t="s">
        <v>133</v>
      </c>
      <c r="AT176" s="139" t="s">
        <v>128</v>
      </c>
      <c r="AU176" s="139" t="s">
        <v>80</v>
      </c>
      <c r="AY176" s="18" t="s">
        <v>126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76</v>
      </c>
      <c r="BK176" s="140">
        <f>ROUND(I176*H176,2)</f>
        <v>0</v>
      </c>
      <c r="BL176" s="18" t="s">
        <v>133</v>
      </c>
      <c r="BM176" s="139" t="s">
        <v>226</v>
      </c>
    </row>
    <row r="177" spans="2:65" s="1" customFormat="1" ht="10.199999999999999">
      <c r="B177" s="33"/>
      <c r="D177" s="141" t="s">
        <v>135</v>
      </c>
      <c r="F177" s="142" t="s">
        <v>227</v>
      </c>
      <c r="I177" s="143"/>
      <c r="L177" s="33"/>
      <c r="M177" s="144"/>
      <c r="T177" s="54"/>
      <c r="AT177" s="18" t="s">
        <v>135</v>
      </c>
      <c r="AU177" s="18" t="s">
        <v>80</v>
      </c>
    </row>
    <row r="178" spans="2:65" s="12" customFormat="1" ht="10.199999999999999">
      <c r="B178" s="145"/>
      <c r="D178" s="146" t="s">
        <v>137</v>
      </c>
      <c r="E178" s="147" t="s">
        <v>19</v>
      </c>
      <c r="F178" s="148" t="s">
        <v>138</v>
      </c>
      <c r="H178" s="147" t="s">
        <v>19</v>
      </c>
      <c r="I178" s="149"/>
      <c r="L178" s="145"/>
      <c r="M178" s="150"/>
      <c r="T178" s="151"/>
      <c r="AT178" s="147" t="s">
        <v>137</v>
      </c>
      <c r="AU178" s="147" t="s">
        <v>80</v>
      </c>
      <c r="AV178" s="12" t="s">
        <v>76</v>
      </c>
      <c r="AW178" s="12" t="s">
        <v>33</v>
      </c>
      <c r="AX178" s="12" t="s">
        <v>71</v>
      </c>
      <c r="AY178" s="147" t="s">
        <v>126</v>
      </c>
    </row>
    <row r="179" spans="2:65" s="12" customFormat="1" ht="10.199999999999999">
      <c r="B179" s="145"/>
      <c r="D179" s="146" t="s">
        <v>137</v>
      </c>
      <c r="E179" s="147" t="s">
        <v>19</v>
      </c>
      <c r="F179" s="148" t="s">
        <v>197</v>
      </c>
      <c r="H179" s="147" t="s">
        <v>19</v>
      </c>
      <c r="I179" s="149"/>
      <c r="L179" s="145"/>
      <c r="M179" s="150"/>
      <c r="T179" s="151"/>
      <c r="AT179" s="147" t="s">
        <v>137</v>
      </c>
      <c r="AU179" s="147" t="s">
        <v>80</v>
      </c>
      <c r="AV179" s="12" t="s">
        <v>76</v>
      </c>
      <c r="AW179" s="12" t="s">
        <v>33</v>
      </c>
      <c r="AX179" s="12" t="s">
        <v>71</v>
      </c>
      <c r="AY179" s="147" t="s">
        <v>126</v>
      </c>
    </row>
    <row r="180" spans="2:65" s="13" customFormat="1" ht="10.199999999999999">
      <c r="B180" s="152"/>
      <c r="D180" s="146" t="s">
        <v>137</v>
      </c>
      <c r="E180" s="153" t="s">
        <v>19</v>
      </c>
      <c r="F180" s="154" t="s">
        <v>198</v>
      </c>
      <c r="H180" s="155">
        <v>32</v>
      </c>
      <c r="I180" s="156"/>
      <c r="L180" s="152"/>
      <c r="M180" s="157"/>
      <c r="T180" s="158"/>
      <c r="AT180" s="153" t="s">
        <v>137</v>
      </c>
      <c r="AU180" s="153" t="s">
        <v>80</v>
      </c>
      <c r="AV180" s="13" t="s">
        <v>80</v>
      </c>
      <c r="AW180" s="13" t="s">
        <v>33</v>
      </c>
      <c r="AX180" s="13" t="s">
        <v>71</v>
      </c>
      <c r="AY180" s="153" t="s">
        <v>126</v>
      </c>
    </row>
    <row r="181" spans="2:65" s="12" customFormat="1" ht="10.199999999999999">
      <c r="B181" s="145"/>
      <c r="D181" s="146" t="s">
        <v>137</v>
      </c>
      <c r="E181" s="147" t="s">
        <v>19</v>
      </c>
      <c r="F181" s="148" t="s">
        <v>199</v>
      </c>
      <c r="H181" s="147" t="s">
        <v>19</v>
      </c>
      <c r="I181" s="149"/>
      <c r="L181" s="145"/>
      <c r="M181" s="150"/>
      <c r="T181" s="151"/>
      <c r="AT181" s="147" t="s">
        <v>137</v>
      </c>
      <c r="AU181" s="147" t="s">
        <v>80</v>
      </c>
      <c r="AV181" s="12" t="s">
        <v>76</v>
      </c>
      <c r="AW181" s="12" t="s">
        <v>33</v>
      </c>
      <c r="AX181" s="12" t="s">
        <v>71</v>
      </c>
      <c r="AY181" s="147" t="s">
        <v>126</v>
      </c>
    </row>
    <row r="182" spans="2:65" s="13" customFormat="1" ht="10.199999999999999">
      <c r="B182" s="152"/>
      <c r="D182" s="146" t="s">
        <v>137</v>
      </c>
      <c r="E182" s="153" t="s">
        <v>19</v>
      </c>
      <c r="F182" s="154" t="s">
        <v>200</v>
      </c>
      <c r="H182" s="155">
        <v>9</v>
      </c>
      <c r="I182" s="156"/>
      <c r="L182" s="152"/>
      <c r="M182" s="157"/>
      <c r="T182" s="158"/>
      <c r="AT182" s="153" t="s">
        <v>137</v>
      </c>
      <c r="AU182" s="153" t="s">
        <v>80</v>
      </c>
      <c r="AV182" s="13" t="s">
        <v>80</v>
      </c>
      <c r="AW182" s="13" t="s">
        <v>33</v>
      </c>
      <c r="AX182" s="13" t="s">
        <v>71</v>
      </c>
      <c r="AY182" s="153" t="s">
        <v>126</v>
      </c>
    </row>
    <row r="183" spans="2:65" s="12" customFormat="1" ht="10.199999999999999">
      <c r="B183" s="145"/>
      <c r="D183" s="146" t="s">
        <v>137</v>
      </c>
      <c r="E183" s="147" t="s">
        <v>19</v>
      </c>
      <c r="F183" s="148" t="s">
        <v>201</v>
      </c>
      <c r="H183" s="147" t="s">
        <v>19</v>
      </c>
      <c r="I183" s="149"/>
      <c r="L183" s="145"/>
      <c r="M183" s="150"/>
      <c r="T183" s="151"/>
      <c r="AT183" s="147" t="s">
        <v>137</v>
      </c>
      <c r="AU183" s="147" t="s">
        <v>80</v>
      </c>
      <c r="AV183" s="12" t="s">
        <v>76</v>
      </c>
      <c r="AW183" s="12" t="s">
        <v>33</v>
      </c>
      <c r="AX183" s="12" t="s">
        <v>71</v>
      </c>
      <c r="AY183" s="147" t="s">
        <v>126</v>
      </c>
    </row>
    <row r="184" spans="2:65" s="13" customFormat="1" ht="10.199999999999999">
      <c r="B184" s="152"/>
      <c r="D184" s="146" t="s">
        <v>137</v>
      </c>
      <c r="E184" s="153" t="s">
        <v>19</v>
      </c>
      <c r="F184" s="154" t="s">
        <v>202</v>
      </c>
      <c r="H184" s="155">
        <v>1.5149999999999999</v>
      </c>
      <c r="I184" s="156"/>
      <c r="L184" s="152"/>
      <c r="M184" s="157"/>
      <c r="T184" s="158"/>
      <c r="AT184" s="153" t="s">
        <v>137</v>
      </c>
      <c r="AU184" s="153" t="s">
        <v>80</v>
      </c>
      <c r="AV184" s="13" t="s">
        <v>80</v>
      </c>
      <c r="AW184" s="13" t="s">
        <v>33</v>
      </c>
      <c r="AX184" s="13" t="s">
        <v>71</v>
      </c>
      <c r="AY184" s="153" t="s">
        <v>126</v>
      </c>
    </row>
    <row r="185" spans="2:65" s="13" customFormat="1" ht="10.199999999999999">
      <c r="B185" s="152"/>
      <c r="D185" s="146" t="s">
        <v>137</v>
      </c>
      <c r="E185" s="153" t="s">
        <v>19</v>
      </c>
      <c r="F185" s="154" t="s">
        <v>203</v>
      </c>
      <c r="H185" s="155">
        <v>1.4850000000000001</v>
      </c>
      <c r="I185" s="156"/>
      <c r="L185" s="152"/>
      <c r="M185" s="157"/>
      <c r="T185" s="158"/>
      <c r="AT185" s="153" t="s">
        <v>137</v>
      </c>
      <c r="AU185" s="153" t="s">
        <v>80</v>
      </c>
      <c r="AV185" s="13" t="s">
        <v>80</v>
      </c>
      <c r="AW185" s="13" t="s">
        <v>33</v>
      </c>
      <c r="AX185" s="13" t="s">
        <v>71</v>
      </c>
      <c r="AY185" s="153" t="s">
        <v>126</v>
      </c>
    </row>
    <row r="186" spans="2:65" s="14" customFormat="1" ht="10.199999999999999">
      <c r="B186" s="159"/>
      <c r="D186" s="146" t="s">
        <v>137</v>
      </c>
      <c r="E186" s="160" t="s">
        <v>19</v>
      </c>
      <c r="F186" s="161" t="s">
        <v>166</v>
      </c>
      <c r="H186" s="162">
        <v>44</v>
      </c>
      <c r="I186" s="163"/>
      <c r="L186" s="159"/>
      <c r="M186" s="164"/>
      <c r="T186" s="165"/>
      <c r="AT186" s="160" t="s">
        <v>137</v>
      </c>
      <c r="AU186" s="160" t="s">
        <v>80</v>
      </c>
      <c r="AV186" s="14" t="s">
        <v>133</v>
      </c>
      <c r="AW186" s="14" t="s">
        <v>33</v>
      </c>
      <c r="AX186" s="14" t="s">
        <v>76</v>
      </c>
      <c r="AY186" s="160" t="s">
        <v>126</v>
      </c>
    </row>
    <row r="187" spans="2:65" s="1" customFormat="1" ht="24.15" customHeight="1">
      <c r="B187" s="33"/>
      <c r="C187" s="128" t="s">
        <v>8</v>
      </c>
      <c r="D187" s="128" t="s">
        <v>128</v>
      </c>
      <c r="E187" s="129" t="s">
        <v>228</v>
      </c>
      <c r="F187" s="130" t="s">
        <v>229</v>
      </c>
      <c r="G187" s="131" t="s">
        <v>131</v>
      </c>
      <c r="H187" s="132">
        <v>200</v>
      </c>
      <c r="I187" s="133"/>
      <c r="J187" s="134">
        <f>ROUND(I187*H187,2)</f>
        <v>0</v>
      </c>
      <c r="K187" s="130" t="s">
        <v>132</v>
      </c>
      <c r="L187" s="33"/>
      <c r="M187" s="135" t="s">
        <v>19</v>
      </c>
      <c r="N187" s="136" t="s">
        <v>42</v>
      </c>
      <c r="P187" s="137">
        <f>O187*H187</f>
        <v>0</v>
      </c>
      <c r="Q187" s="137">
        <v>3.8999999999999999E-4</v>
      </c>
      <c r="R187" s="137">
        <f>Q187*H187</f>
        <v>7.8E-2</v>
      </c>
      <c r="S187" s="137">
        <v>6.0000000000000002E-5</v>
      </c>
      <c r="T187" s="138">
        <f>S187*H187</f>
        <v>1.2E-2</v>
      </c>
      <c r="AR187" s="139" t="s">
        <v>133</v>
      </c>
      <c r="AT187" s="139" t="s">
        <v>128</v>
      </c>
      <c r="AU187" s="139" t="s">
        <v>80</v>
      </c>
      <c r="AY187" s="18" t="s">
        <v>126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76</v>
      </c>
      <c r="BK187" s="140">
        <f>ROUND(I187*H187,2)</f>
        <v>0</v>
      </c>
      <c r="BL187" s="18" t="s">
        <v>133</v>
      </c>
      <c r="BM187" s="139" t="s">
        <v>230</v>
      </c>
    </row>
    <row r="188" spans="2:65" s="1" customFormat="1" ht="10.199999999999999">
      <c r="B188" s="33"/>
      <c r="D188" s="141" t="s">
        <v>135</v>
      </c>
      <c r="F188" s="142" t="s">
        <v>231</v>
      </c>
      <c r="I188" s="143"/>
      <c r="L188" s="33"/>
      <c r="M188" s="144"/>
      <c r="T188" s="54"/>
      <c r="AT188" s="18" t="s">
        <v>135</v>
      </c>
      <c r="AU188" s="18" t="s">
        <v>80</v>
      </c>
    </row>
    <row r="189" spans="2:65" s="1" customFormat="1" ht="24.15" customHeight="1">
      <c r="B189" s="33"/>
      <c r="C189" s="128" t="s">
        <v>232</v>
      </c>
      <c r="D189" s="128" t="s">
        <v>128</v>
      </c>
      <c r="E189" s="129" t="s">
        <v>233</v>
      </c>
      <c r="F189" s="130" t="s">
        <v>234</v>
      </c>
      <c r="G189" s="131" t="s">
        <v>235</v>
      </c>
      <c r="H189" s="132">
        <v>6.3E-2</v>
      </c>
      <c r="I189" s="133"/>
      <c r="J189" s="134">
        <f>ROUND(I189*H189,2)</f>
        <v>0</v>
      </c>
      <c r="K189" s="130" t="s">
        <v>132</v>
      </c>
      <c r="L189" s="33"/>
      <c r="M189" s="135" t="s">
        <v>19</v>
      </c>
      <c r="N189" s="136" t="s">
        <v>42</v>
      </c>
      <c r="P189" s="137">
        <f>O189*H189</f>
        <v>0</v>
      </c>
      <c r="Q189" s="137">
        <v>2.3010199999999998</v>
      </c>
      <c r="R189" s="137">
        <f>Q189*H189</f>
        <v>0.14496425999999998</v>
      </c>
      <c r="S189" s="137">
        <v>0</v>
      </c>
      <c r="T189" s="138">
        <f>S189*H189</f>
        <v>0</v>
      </c>
      <c r="AR189" s="139" t="s">
        <v>133</v>
      </c>
      <c r="AT189" s="139" t="s">
        <v>128</v>
      </c>
      <c r="AU189" s="139" t="s">
        <v>80</v>
      </c>
      <c r="AY189" s="18" t="s">
        <v>126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8" t="s">
        <v>76</v>
      </c>
      <c r="BK189" s="140">
        <f>ROUND(I189*H189,2)</f>
        <v>0</v>
      </c>
      <c r="BL189" s="18" t="s">
        <v>133</v>
      </c>
      <c r="BM189" s="139" t="s">
        <v>236</v>
      </c>
    </row>
    <row r="190" spans="2:65" s="1" customFormat="1" ht="10.199999999999999">
      <c r="B190" s="33"/>
      <c r="D190" s="141" t="s">
        <v>135</v>
      </c>
      <c r="F190" s="142" t="s">
        <v>237</v>
      </c>
      <c r="I190" s="143"/>
      <c r="L190" s="33"/>
      <c r="M190" s="144"/>
      <c r="T190" s="54"/>
      <c r="AT190" s="18" t="s">
        <v>135</v>
      </c>
      <c r="AU190" s="18" t="s">
        <v>80</v>
      </c>
    </row>
    <row r="191" spans="2:65" s="12" customFormat="1" ht="10.199999999999999">
      <c r="B191" s="145"/>
      <c r="D191" s="146" t="s">
        <v>137</v>
      </c>
      <c r="E191" s="147" t="s">
        <v>19</v>
      </c>
      <c r="F191" s="148" t="s">
        <v>138</v>
      </c>
      <c r="H191" s="147" t="s">
        <v>19</v>
      </c>
      <c r="I191" s="149"/>
      <c r="L191" s="145"/>
      <c r="M191" s="150"/>
      <c r="T191" s="151"/>
      <c r="AT191" s="147" t="s">
        <v>137</v>
      </c>
      <c r="AU191" s="147" t="s">
        <v>80</v>
      </c>
      <c r="AV191" s="12" t="s">
        <v>76</v>
      </c>
      <c r="AW191" s="12" t="s">
        <v>33</v>
      </c>
      <c r="AX191" s="12" t="s">
        <v>71</v>
      </c>
      <c r="AY191" s="147" t="s">
        <v>126</v>
      </c>
    </row>
    <row r="192" spans="2:65" s="12" customFormat="1" ht="10.199999999999999">
      <c r="B192" s="145"/>
      <c r="D192" s="146" t="s">
        <v>137</v>
      </c>
      <c r="E192" s="147" t="s">
        <v>19</v>
      </c>
      <c r="F192" s="148" t="s">
        <v>238</v>
      </c>
      <c r="H192" s="147" t="s">
        <v>19</v>
      </c>
      <c r="I192" s="149"/>
      <c r="L192" s="145"/>
      <c r="M192" s="150"/>
      <c r="T192" s="151"/>
      <c r="AT192" s="147" t="s">
        <v>137</v>
      </c>
      <c r="AU192" s="147" t="s">
        <v>80</v>
      </c>
      <c r="AV192" s="12" t="s">
        <v>76</v>
      </c>
      <c r="AW192" s="12" t="s">
        <v>33</v>
      </c>
      <c r="AX192" s="12" t="s">
        <v>71</v>
      </c>
      <c r="AY192" s="147" t="s">
        <v>126</v>
      </c>
    </row>
    <row r="193" spans="2:65" s="12" customFormat="1" ht="10.199999999999999">
      <c r="B193" s="145"/>
      <c r="D193" s="146" t="s">
        <v>137</v>
      </c>
      <c r="E193" s="147" t="s">
        <v>19</v>
      </c>
      <c r="F193" s="148" t="s">
        <v>239</v>
      </c>
      <c r="H193" s="147" t="s">
        <v>19</v>
      </c>
      <c r="I193" s="149"/>
      <c r="L193" s="145"/>
      <c r="M193" s="150"/>
      <c r="T193" s="151"/>
      <c r="AT193" s="147" t="s">
        <v>137</v>
      </c>
      <c r="AU193" s="147" t="s">
        <v>80</v>
      </c>
      <c r="AV193" s="12" t="s">
        <v>76</v>
      </c>
      <c r="AW193" s="12" t="s">
        <v>33</v>
      </c>
      <c r="AX193" s="12" t="s">
        <v>71</v>
      </c>
      <c r="AY193" s="147" t="s">
        <v>126</v>
      </c>
    </row>
    <row r="194" spans="2:65" s="13" customFormat="1" ht="10.199999999999999">
      <c r="B194" s="152"/>
      <c r="D194" s="146" t="s">
        <v>137</v>
      </c>
      <c r="E194" s="153" t="s">
        <v>19</v>
      </c>
      <c r="F194" s="154" t="s">
        <v>240</v>
      </c>
      <c r="H194" s="155">
        <v>1.4999999999999999E-2</v>
      </c>
      <c r="I194" s="156"/>
      <c r="L194" s="152"/>
      <c r="M194" s="157"/>
      <c r="T194" s="158"/>
      <c r="AT194" s="153" t="s">
        <v>137</v>
      </c>
      <c r="AU194" s="153" t="s">
        <v>80</v>
      </c>
      <c r="AV194" s="13" t="s">
        <v>80</v>
      </c>
      <c r="AW194" s="13" t="s">
        <v>33</v>
      </c>
      <c r="AX194" s="13" t="s">
        <v>71</v>
      </c>
      <c r="AY194" s="153" t="s">
        <v>126</v>
      </c>
    </row>
    <row r="195" spans="2:65" s="12" customFormat="1" ht="10.199999999999999">
      <c r="B195" s="145"/>
      <c r="D195" s="146" t="s">
        <v>137</v>
      </c>
      <c r="E195" s="147" t="s">
        <v>19</v>
      </c>
      <c r="F195" s="148" t="s">
        <v>241</v>
      </c>
      <c r="H195" s="147" t="s">
        <v>19</v>
      </c>
      <c r="I195" s="149"/>
      <c r="L195" s="145"/>
      <c r="M195" s="150"/>
      <c r="T195" s="151"/>
      <c r="AT195" s="147" t="s">
        <v>137</v>
      </c>
      <c r="AU195" s="147" t="s">
        <v>80</v>
      </c>
      <c r="AV195" s="12" t="s">
        <v>76</v>
      </c>
      <c r="AW195" s="12" t="s">
        <v>33</v>
      </c>
      <c r="AX195" s="12" t="s">
        <v>71</v>
      </c>
      <c r="AY195" s="147" t="s">
        <v>126</v>
      </c>
    </row>
    <row r="196" spans="2:65" s="13" customFormat="1" ht="10.199999999999999">
      <c r="B196" s="152"/>
      <c r="D196" s="146" t="s">
        <v>137</v>
      </c>
      <c r="E196" s="153" t="s">
        <v>19</v>
      </c>
      <c r="F196" s="154" t="s">
        <v>242</v>
      </c>
      <c r="H196" s="155">
        <v>3.4000000000000002E-2</v>
      </c>
      <c r="I196" s="156"/>
      <c r="L196" s="152"/>
      <c r="M196" s="157"/>
      <c r="T196" s="158"/>
      <c r="AT196" s="153" t="s">
        <v>137</v>
      </c>
      <c r="AU196" s="153" t="s">
        <v>80</v>
      </c>
      <c r="AV196" s="13" t="s">
        <v>80</v>
      </c>
      <c r="AW196" s="13" t="s">
        <v>33</v>
      </c>
      <c r="AX196" s="13" t="s">
        <v>71</v>
      </c>
      <c r="AY196" s="153" t="s">
        <v>126</v>
      </c>
    </row>
    <row r="197" spans="2:65" s="13" customFormat="1" ht="10.199999999999999">
      <c r="B197" s="152"/>
      <c r="D197" s="146" t="s">
        <v>137</v>
      </c>
      <c r="E197" s="153" t="s">
        <v>19</v>
      </c>
      <c r="F197" s="154" t="s">
        <v>243</v>
      </c>
      <c r="H197" s="155">
        <v>8.9999999999999993E-3</v>
      </c>
      <c r="I197" s="156"/>
      <c r="L197" s="152"/>
      <c r="M197" s="157"/>
      <c r="T197" s="158"/>
      <c r="AT197" s="153" t="s">
        <v>137</v>
      </c>
      <c r="AU197" s="153" t="s">
        <v>80</v>
      </c>
      <c r="AV197" s="13" t="s">
        <v>80</v>
      </c>
      <c r="AW197" s="13" t="s">
        <v>33</v>
      </c>
      <c r="AX197" s="13" t="s">
        <v>71</v>
      </c>
      <c r="AY197" s="153" t="s">
        <v>126</v>
      </c>
    </row>
    <row r="198" spans="2:65" s="13" customFormat="1" ht="10.199999999999999">
      <c r="B198" s="152"/>
      <c r="D198" s="146" t="s">
        <v>137</v>
      </c>
      <c r="E198" s="153" t="s">
        <v>19</v>
      </c>
      <c r="F198" s="154" t="s">
        <v>244</v>
      </c>
      <c r="H198" s="155">
        <v>5.0000000000000001E-3</v>
      </c>
      <c r="I198" s="156"/>
      <c r="L198" s="152"/>
      <c r="M198" s="157"/>
      <c r="T198" s="158"/>
      <c r="AT198" s="153" t="s">
        <v>137</v>
      </c>
      <c r="AU198" s="153" t="s">
        <v>80</v>
      </c>
      <c r="AV198" s="13" t="s">
        <v>80</v>
      </c>
      <c r="AW198" s="13" t="s">
        <v>33</v>
      </c>
      <c r="AX198" s="13" t="s">
        <v>71</v>
      </c>
      <c r="AY198" s="153" t="s">
        <v>126</v>
      </c>
    </row>
    <row r="199" spans="2:65" s="14" customFormat="1" ht="10.199999999999999">
      <c r="B199" s="159"/>
      <c r="D199" s="146" t="s">
        <v>137</v>
      </c>
      <c r="E199" s="160" t="s">
        <v>19</v>
      </c>
      <c r="F199" s="161" t="s">
        <v>166</v>
      </c>
      <c r="H199" s="162">
        <v>6.3E-2</v>
      </c>
      <c r="I199" s="163"/>
      <c r="L199" s="159"/>
      <c r="M199" s="164"/>
      <c r="T199" s="165"/>
      <c r="AT199" s="160" t="s">
        <v>137</v>
      </c>
      <c r="AU199" s="160" t="s">
        <v>80</v>
      </c>
      <c r="AV199" s="14" t="s">
        <v>133</v>
      </c>
      <c r="AW199" s="14" t="s">
        <v>33</v>
      </c>
      <c r="AX199" s="14" t="s">
        <v>76</v>
      </c>
      <c r="AY199" s="160" t="s">
        <v>126</v>
      </c>
    </row>
    <row r="200" spans="2:65" s="1" customFormat="1" ht="21.75" customHeight="1">
      <c r="B200" s="33"/>
      <c r="C200" s="128" t="s">
        <v>245</v>
      </c>
      <c r="D200" s="128" t="s">
        <v>128</v>
      </c>
      <c r="E200" s="129" t="s">
        <v>246</v>
      </c>
      <c r="F200" s="130" t="s">
        <v>247</v>
      </c>
      <c r="G200" s="131" t="s">
        <v>131</v>
      </c>
      <c r="H200" s="132">
        <v>7.8</v>
      </c>
      <c r="I200" s="133"/>
      <c r="J200" s="134">
        <f>ROUND(I200*H200,2)</f>
        <v>0</v>
      </c>
      <c r="K200" s="130" t="s">
        <v>132</v>
      </c>
      <c r="L200" s="33"/>
      <c r="M200" s="135" t="s">
        <v>19</v>
      </c>
      <c r="N200" s="136" t="s">
        <v>42</v>
      </c>
      <c r="P200" s="137">
        <f>O200*H200</f>
        <v>0</v>
      </c>
      <c r="Q200" s="137">
        <v>6.3E-2</v>
      </c>
      <c r="R200" s="137">
        <f>Q200*H200</f>
        <v>0.4914</v>
      </c>
      <c r="S200" s="137">
        <v>0</v>
      </c>
      <c r="T200" s="138">
        <f>S200*H200</f>
        <v>0</v>
      </c>
      <c r="AR200" s="139" t="s">
        <v>133</v>
      </c>
      <c r="AT200" s="139" t="s">
        <v>128</v>
      </c>
      <c r="AU200" s="139" t="s">
        <v>80</v>
      </c>
      <c r="AY200" s="18" t="s">
        <v>126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76</v>
      </c>
      <c r="BK200" s="140">
        <f>ROUND(I200*H200,2)</f>
        <v>0</v>
      </c>
      <c r="BL200" s="18" t="s">
        <v>133</v>
      </c>
      <c r="BM200" s="139" t="s">
        <v>248</v>
      </c>
    </row>
    <row r="201" spans="2:65" s="1" customFormat="1" ht="10.199999999999999">
      <c r="B201" s="33"/>
      <c r="D201" s="141" t="s">
        <v>135</v>
      </c>
      <c r="F201" s="142" t="s">
        <v>249</v>
      </c>
      <c r="I201" s="143"/>
      <c r="L201" s="33"/>
      <c r="M201" s="144"/>
      <c r="T201" s="54"/>
      <c r="AT201" s="18" t="s">
        <v>135</v>
      </c>
      <c r="AU201" s="18" t="s">
        <v>80</v>
      </c>
    </row>
    <row r="202" spans="2:65" s="12" customFormat="1" ht="10.199999999999999">
      <c r="B202" s="145"/>
      <c r="D202" s="146" t="s">
        <v>137</v>
      </c>
      <c r="E202" s="147" t="s">
        <v>19</v>
      </c>
      <c r="F202" s="148" t="s">
        <v>138</v>
      </c>
      <c r="H202" s="147" t="s">
        <v>19</v>
      </c>
      <c r="I202" s="149"/>
      <c r="L202" s="145"/>
      <c r="M202" s="150"/>
      <c r="T202" s="151"/>
      <c r="AT202" s="147" t="s">
        <v>137</v>
      </c>
      <c r="AU202" s="147" t="s">
        <v>80</v>
      </c>
      <c r="AV202" s="12" t="s">
        <v>76</v>
      </c>
      <c r="AW202" s="12" t="s">
        <v>33</v>
      </c>
      <c r="AX202" s="12" t="s">
        <v>71</v>
      </c>
      <c r="AY202" s="147" t="s">
        <v>126</v>
      </c>
    </row>
    <row r="203" spans="2:65" s="12" customFormat="1" ht="10.199999999999999">
      <c r="B203" s="145"/>
      <c r="D203" s="146" t="s">
        <v>137</v>
      </c>
      <c r="E203" s="147" t="s">
        <v>19</v>
      </c>
      <c r="F203" s="148" t="s">
        <v>250</v>
      </c>
      <c r="H203" s="147" t="s">
        <v>19</v>
      </c>
      <c r="I203" s="149"/>
      <c r="L203" s="145"/>
      <c r="M203" s="150"/>
      <c r="T203" s="151"/>
      <c r="AT203" s="147" t="s">
        <v>137</v>
      </c>
      <c r="AU203" s="147" t="s">
        <v>80</v>
      </c>
      <c r="AV203" s="12" t="s">
        <v>76</v>
      </c>
      <c r="AW203" s="12" t="s">
        <v>33</v>
      </c>
      <c r="AX203" s="12" t="s">
        <v>71</v>
      </c>
      <c r="AY203" s="147" t="s">
        <v>126</v>
      </c>
    </row>
    <row r="204" spans="2:65" s="13" customFormat="1" ht="10.199999999999999">
      <c r="B204" s="152"/>
      <c r="D204" s="146" t="s">
        <v>137</v>
      </c>
      <c r="E204" s="153" t="s">
        <v>19</v>
      </c>
      <c r="F204" s="154" t="s">
        <v>251</v>
      </c>
      <c r="H204" s="155">
        <v>7.8</v>
      </c>
      <c r="I204" s="156"/>
      <c r="L204" s="152"/>
      <c r="M204" s="157"/>
      <c r="T204" s="158"/>
      <c r="AT204" s="153" t="s">
        <v>137</v>
      </c>
      <c r="AU204" s="153" t="s">
        <v>80</v>
      </c>
      <c r="AV204" s="13" t="s">
        <v>80</v>
      </c>
      <c r="AW204" s="13" t="s">
        <v>33</v>
      </c>
      <c r="AX204" s="13" t="s">
        <v>71</v>
      </c>
      <c r="AY204" s="153" t="s">
        <v>126</v>
      </c>
    </row>
    <row r="205" spans="2:65" s="14" customFormat="1" ht="10.199999999999999">
      <c r="B205" s="159"/>
      <c r="D205" s="146" t="s">
        <v>137</v>
      </c>
      <c r="E205" s="160" t="s">
        <v>19</v>
      </c>
      <c r="F205" s="161" t="s">
        <v>166</v>
      </c>
      <c r="H205" s="162">
        <v>7.8</v>
      </c>
      <c r="I205" s="163"/>
      <c r="L205" s="159"/>
      <c r="M205" s="164"/>
      <c r="T205" s="165"/>
      <c r="AT205" s="160" t="s">
        <v>137</v>
      </c>
      <c r="AU205" s="160" t="s">
        <v>80</v>
      </c>
      <c r="AV205" s="14" t="s">
        <v>133</v>
      </c>
      <c r="AW205" s="14" t="s">
        <v>33</v>
      </c>
      <c r="AX205" s="14" t="s">
        <v>76</v>
      </c>
      <c r="AY205" s="160" t="s">
        <v>126</v>
      </c>
    </row>
    <row r="206" spans="2:65" s="1" customFormat="1" ht="21.75" customHeight="1">
      <c r="B206" s="33"/>
      <c r="C206" s="128" t="s">
        <v>252</v>
      </c>
      <c r="D206" s="128" t="s">
        <v>128</v>
      </c>
      <c r="E206" s="129" t="s">
        <v>253</v>
      </c>
      <c r="F206" s="130" t="s">
        <v>254</v>
      </c>
      <c r="G206" s="131" t="s">
        <v>131</v>
      </c>
      <c r="H206" s="132">
        <v>46.99</v>
      </c>
      <c r="I206" s="133"/>
      <c r="J206" s="134">
        <f>ROUND(I206*H206,2)</f>
        <v>0</v>
      </c>
      <c r="K206" s="130" t="s">
        <v>132</v>
      </c>
      <c r="L206" s="33"/>
      <c r="M206" s="135" t="s">
        <v>19</v>
      </c>
      <c r="N206" s="136" t="s">
        <v>42</v>
      </c>
      <c r="P206" s="137">
        <f>O206*H206</f>
        <v>0</v>
      </c>
      <c r="Q206" s="137">
        <v>4.2000000000000003E-2</v>
      </c>
      <c r="R206" s="137">
        <f>Q206*H206</f>
        <v>1.9735800000000001</v>
      </c>
      <c r="S206" s="137">
        <v>0</v>
      </c>
      <c r="T206" s="138">
        <f>S206*H206</f>
        <v>0</v>
      </c>
      <c r="AR206" s="139" t="s">
        <v>133</v>
      </c>
      <c r="AT206" s="139" t="s">
        <v>128</v>
      </c>
      <c r="AU206" s="139" t="s">
        <v>80</v>
      </c>
      <c r="AY206" s="18" t="s">
        <v>126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76</v>
      </c>
      <c r="BK206" s="140">
        <f>ROUND(I206*H206,2)</f>
        <v>0</v>
      </c>
      <c r="BL206" s="18" t="s">
        <v>133</v>
      </c>
      <c r="BM206" s="139" t="s">
        <v>255</v>
      </c>
    </row>
    <row r="207" spans="2:65" s="1" customFormat="1" ht="10.199999999999999">
      <c r="B207" s="33"/>
      <c r="D207" s="141" t="s">
        <v>135</v>
      </c>
      <c r="F207" s="142" t="s">
        <v>256</v>
      </c>
      <c r="I207" s="143"/>
      <c r="L207" s="33"/>
      <c r="M207" s="144"/>
      <c r="T207" s="54"/>
      <c r="AT207" s="18" t="s">
        <v>135</v>
      </c>
      <c r="AU207" s="18" t="s">
        <v>80</v>
      </c>
    </row>
    <row r="208" spans="2:65" s="12" customFormat="1" ht="10.199999999999999">
      <c r="B208" s="145"/>
      <c r="D208" s="146" t="s">
        <v>137</v>
      </c>
      <c r="E208" s="147" t="s">
        <v>19</v>
      </c>
      <c r="F208" s="148" t="s">
        <v>138</v>
      </c>
      <c r="H208" s="147" t="s">
        <v>19</v>
      </c>
      <c r="I208" s="149"/>
      <c r="L208" s="145"/>
      <c r="M208" s="150"/>
      <c r="T208" s="151"/>
      <c r="AT208" s="147" t="s">
        <v>137</v>
      </c>
      <c r="AU208" s="147" t="s">
        <v>80</v>
      </c>
      <c r="AV208" s="12" t="s">
        <v>76</v>
      </c>
      <c r="AW208" s="12" t="s">
        <v>33</v>
      </c>
      <c r="AX208" s="12" t="s">
        <v>71</v>
      </c>
      <c r="AY208" s="147" t="s">
        <v>126</v>
      </c>
    </row>
    <row r="209" spans="2:65" s="12" customFormat="1" ht="10.199999999999999">
      <c r="B209" s="145"/>
      <c r="D209" s="146" t="s">
        <v>137</v>
      </c>
      <c r="E209" s="147" t="s">
        <v>19</v>
      </c>
      <c r="F209" s="148" t="s">
        <v>257</v>
      </c>
      <c r="H209" s="147" t="s">
        <v>19</v>
      </c>
      <c r="I209" s="149"/>
      <c r="L209" s="145"/>
      <c r="M209" s="150"/>
      <c r="T209" s="151"/>
      <c r="AT209" s="147" t="s">
        <v>137</v>
      </c>
      <c r="AU209" s="147" t="s">
        <v>80</v>
      </c>
      <c r="AV209" s="12" t="s">
        <v>76</v>
      </c>
      <c r="AW209" s="12" t="s">
        <v>33</v>
      </c>
      <c r="AX209" s="12" t="s">
        <v>71</v>
      </c>
      <c r="AY209" s="147" t="s">
        <v>126</v>
      </c>
    </row>
    <row r="210" spans="2:65" s="13" customFormat="1" ht="10.199999999999999">
      <c r="B210" s="152"/>
      <c r="D210" s="146" t="s">
        <v>137</v>
      </c>
      <c r="E210" s="153" t="s">
        <v>19</v>
      </c>
      <c r="F210" s="154" t="s">
        <v>258</v>
      </c>
      <c r="H210" s="155">
        <v>46.99</v>
      </c>
      <c r="I210" s="156"/>
      <c r="L210" s="152"/>
      <c r="M210" s="157"/>
      <c r="T210" s="158"/>
      <c r="AT210" s="153" t="s">
        <v>137</v>
      </c>
      <c r="AU210" s="153" t="s">
        <v>80</v>
      </c>
      <c r="AV210" s="13" t="s">
        <v>80</v>
      </c>
      <c r="AW210" s="13" t="s">
        <v>33</v>
      </c>
      <c r="AX210" s="13" t="s">
        <v>71</v>
      </c>
      <c r="AY210" s="153" t="s">
        <v>126</v>
      </c>
    </row>
    <row r="211" spans="2:65" s="14" customFormat="1" ht="10.199999999999999">
      <c r="B211" s="159"/>
      <c r="D211" s="146" t="s">
        <v>137</v>
      </c>
      <c r="E211" s="160" t="s">
        <v>19</v>
      </c>
      <c r="F211" s="161" t="s">
        <v>166</v>
      </c>
      <c r="H211" s="162">
        <v>46.99</v>
      </c>
      <c r="I211" s="163"/>
      <c r="L211" s="159"/>
      <c r="M211" s="164"/>
      <c r="T211" s="165"/>
      <c r="AT211" s="160" t="s">
        <v>137</v>
      </c>
      <c r="AU211" s="160" t="s">
        <v>80</v>
      </c>
      <c r="AV211" s="14" t="s">
        <v>133</v>
      </c>
      <c r="AW211" s="14" t="s">
        <v>33</v>
      </c>
      <c r="AX211" s="14" t="s">
        <v>76</v>
      </c>
      <c r="AY211" s="160" t="s">
        <v>126</v>
      </c>
    </row>
    <row r="212" spans="2:65" s="1" customFormat="1" ht="16.5" customHeight="1">
      <c r="B212" s="33"/>
      <c r="C212" s="128" t="s">
        <v>259</v>
      </c>
      <c r="D212" s="128" t="s">
        <v>128</v>
      </c>
      <c r="E212" s="129" t="s">
        <v>260</v>
      </c>
      <c r="F212" s="130" t="s">
        <v>261</v>
      </c>
      <c r="G212" s="131" t="s">
        <v>131</v>
      </c>
      <c r="H212" s="132">
        <v>17</v>
      </c>
      <c r="I212" s="133"/>
      <c r="J212" s="134">
        <f>ROUND(I212*H212,2)</f>
        <v>0</v>
      </c>
      <c r="K212" s="130" t="s">
        <v>19</v>
      </c>
      <c r="L212" s="33"/>
      <c r="M212" s="135" t="s">
        <v>19</v>
      </c>
      <c r="N212" s="136" t="s">
        <v>42</v>
      </c>
      <c r="P212" s="137">
        <f>O212*H212</f>
        <v>0</v>
      </c>
      <c r="Q212" s="137">
        <v>0.105</v>
      </c>
      <c r="R212" s="137">
        <f>Q212*H212</f>
        <v>1.7849999999999999</v>
      </c>
      <c r="S212" s="137">
        <v>0</v>
      </c>
      <c r="T212" s="138">
        <f>S212*H212</f>
        <v>0</v>
      </c>
      <c r="AR212" s="139" t="s">
        <v>133</v>
      </c>
      <c r="AT212" s="139" t="s">
        <v>128</v>
      </c>
      <c r="AU212" s="139" t="s">
        <v>80</v>
      </c>
      <c r="AY212" s="18" t="s">
        <v>126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76</v>
      </c>
      <c r="BK212" s="140">
        <f>ROUND(I212*H212,2)</f>
        <v>0</v>
      </c>
      <c r="BL212" s="18" t="s">
        <v>133</v>
      </c>
      <c r="BM212" s="139" t="s">
        <v>262</v>
      </c>
    </row>
    <row r="213" spans="2:65" s="12" customFormat="1" ht="10.199999999999999">
      <c r="B213" s="145"/>
      <c r="D213" s="146" t="s">
        <v>137</v>
      </c>
      <c r="E213" s="147" t="s">
        <v>19</v>
      </c>
      <c r="F213" s="148" t="s">
        <v>138</v>
      </c>
      <c r="H213" s="147" t="s">
        <v>19</v>
      </c>
      <c r="I213" s="149"/>
      <c r="L213" s="145"/>
      <c r="M213" s="150"/>
      <c r="T213" s="151"/>
      <c r="AT213" s="147" t="s">
        <v>137</v>
      </c>
      <c r="AU213" s="147" t="s">
        <v>80</v>
      </c>
      <c r="AV213" s="12" t="s">
        <v>76</v>
      </c>
      <c r="AW213" s="12" t="s">
        <v>33</v>
      </c>
      <c r="AX213" s="12" t="s">
        <v>71</v>
      </c>
      <c r="AY213" s="147" t="s">
        <v>126</v>
      </c>
    </row>
    <row r="214" spans="2:65" s="12" customFormat="1" ht="10.199999999999999">
      <c r="B214" s="145"/>
      <c r="D214" s="146" t="s">
        <v>137</v>
      </c>
      <c r="E214" s="147" t="s">
        <v>19</v>
      </c>
      <c r="F214" s="148" t="s">
        <v>263</v>
      </c>
      <c r="H214" s="147" t="s">
        <v>19</v>
      </c>
      <c r="I214" s="149"/>
      <c r="L214" s="145"/>
      <c r="M214" s="150"/>
      <c r="T214" s="151"/>
      <c r="AT214" s="147" t="s">
        <v>137</v>
      </c>
      <c r="AU214" s="147" t="s">
        <v>80</v>
      </c>
      <c r="AV214" s="12" t="s">
        <v>76</v>
      </c>
      <c r="AW214" s="12" t="s">
        <v>33</v>
      </c>
      <c r="AX214" s="12" t="s">
        <v>71</v>
      </c>
      <c r="AY214" s="147" t="s">
        <v>126</v>
      </c>
    </row>
    <row r="215" spans="2:65" s="13" customFormat="1" ht="10.199999999999999">
      <c r="B215" s="152"/>
      <c r="D215" s="146" t="s">
        <v>137</v>
      </c>
      <c r="E215" s="153" t="s">
        <v>19</v>
      </c>
      <c r="F215" s="154" t="s">
        <v>264</v>
      </c>
      <c r="H215" s="155">
        <v>17</v>
      </c>
      <c r="I215" s="156"/>
      <c r="L215" s="152"/>
      <c r="M215" s="157"/>
      <c r="T215" s="158"/>
      <c r="AT215" s="153" t="s">
        <v>137</v>
      </c>
      <c r="AU215" s="153" t="s">
        <v>80</v>
      </c>
      <c r="AV215" s="13" t="s">
        <v>80</v>
      </c>
      <c r="AW215" s="13" t="s">
        <v>33</v>
      </c>
      <c r="AX215" s="13" t="s">
        <v>71</v>
      </c>
      <c r="AY215" s="153" t="s">
        <v>126</v>
      </c>
    </row>
    <row r="216" spans="2:65" s="14" customFormat="1" ht="10.199999999999999">
      <c r="B216" s="159"/>
      <c r="D216" s="146" t="s">
        <v>137</v>
      </c>
      <c r="E216" s="160" t="s">
        <v>19</v>
      </c>
      <c r="F216" s="161" t="s">
        <v>166</v>
      </c>
      <c r="H216" s="162">
        <v>17</v>
      </c>
      <c r="I216" s="163"/>
      <c r="L216" s="159"/>
      <c r="M216" s="164"/>
      <c r="T216" s="165"/>
      <c r="AT216" s="160" t="s">
        <v>137</v>
      </c>
      <c r="AU216" s="160" t="s">
        <v>80</v>
      </c>
      <c r="AV216" s="14" t="s">
        <v>133</v>
      </c>
      <c r="AW216" s="14" t="s">
        <v>33</v>
      </c>
      <c r="AX216" s="14" t="s">
        <v>76</v>
      </c>
      <c r="AY216" s="160" t="s">
        <v>126</v>
      </c>
    </row>
    <row r="217" spans="2:65" s="1" customFormat="1" ht="16.5" customHeight="1">
      <c r="B217" s="33"/>
      <c r="C217" s="128" t="s">
        <v>265</v>
      </c>
      <c r="D217" s="128" t="s">
        <v>128</v>
      </c>
      <c r="E217" s="129" t="s">
        <v>266</v>
      </c>
      <c r="F217" s="130" t="s">
        <v>267</v>
      </c>
      <c r="G217" s="131" t="s">
        <v>131</v>
      </c>
      <c r="H217" s="132">
        <v>70.989999999999995</v>
      </c>
      <c r="I217" s="133"/>
      <c r="J217" s="134">
        <f>ROUND(I217*H217,2)</f>
        <v>0</v>
      </c>
      <c r="K217" s="130" t="s">
        <v>19</v>
      </c>
      <c r="L217" s="33"/>
      <c r="M217" s="135" t="s">
        <v>19</v>
      </c>
      <c r="N217" s="136" t="s">
        <v>42</v>
      </c>
      <c r="P217" s="137">
        <f>O217*H217</f>
        <v>0</v>
      </c>
      <c r="Q217" s="137">
        <v>2.0400000000000001E-2</v>
      </c>
      <c r="R217" s="137">
        <f>Q217*H217</f>
        <v>1.448196</v>
      </c>
      <c r="S217" s="137">
        <v>0</v>
      </c>
      <c r="T217" s="138">
        <f>S217*H217</f>
        <v>0</v>
      </c>
      <c r="AR217" s="139" t="s">
        <v>133</v>
      </c>
      <c r="AT217" s="139" t="s">
        <v>128</v>
      </c>
      <c r="AU217" s="139" t="s">
        <v>80</v>
      </c>
      <c r="AY217" s="18" t="s">
        <v>126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76</v>
      </c>
      <c r="BK217" s="140">
        <f>ROUND(I217*H217,2)</f>
        <v>0</v>
      </c>
      <c r="BL217" s="18" t="s">
        <v>133</v>
      </c>
      <c r="BM217" s="139" t="s">
        <v>268</v>
      </c>
    </row>
    <row r="218" spans="2:65" s="12" customFormat="1" ht="10.199999999999999">
      <c r="B218" s="145"/>
      <c r="D218" s="146" t="s">
        <v>137</v>
      </c>
      <c r="E218" s="147" t="s">
        <v>19</v>
      </c>
      <c r="F218" s="148" t="s">
        <v>138</v>
      </c>
      <c r="H218" s="147" t="s">
        <v>19</v>
      </c>
      <c r="I218" s="149"/>
      <c r="L218" s="145"/>
      <c r="M218" s="150"/>
      <c r="T218" s="151"/>
      <c r="AT218" s="147" t="s">
        <v>137</v>
      </c>
      <c r="AU218" s="147" t="s">
        <v>80</v>
      </c>
      <c r="AV218" s="12" t="s">
        <v>76</v>
      </c>
      <c r="AW218" s="12" t="s">
        <v>33</v>
      </c>
      <c r="AX218" s="12" t="s">
        <v>71</v>
      </c>
      <c r="AY218" s="147" t="s">
        <v>126</v>
      </c>
    </row>
    <row r="219" spans="2:65" s="12" customFormat="1" ht="10.199999999999999">
      <c r="B219" s="145"/>
      <c r="D219" s="146" t="s">
        <v>137</v>
      </c>
      <c r="E219" s="147" t="s">
        <v>19</v>
      </c>
      <c r="F219" s="148" t="s">
        <v>263</v>
      </c>
      <c r="H219" s="147" t="s">
        <v>19</v>
      </c>
      <c r="I219" s="149"/>
      <c r="L219" s="145"/>
      <c r="M219" s="150"/>
      <c r="T219" s="151"/>
      <c r="AT219" s="147" t="s">
        <v>137</v>
      </c>
      <c r="AU219" s="147" t="s">
        <v>80</v>
      </c>
      <c r="AV219" s="12" t="s">
        <v>76</v>
      </c>
      <c r="AW219" s="12" t="s">
        <v>33</v>
      </c>
      <c r="AX219" s="12" t="s">
        <v>71</v>
      </c>
      <c r="AY219" s="147" t="s">
        <v>126</v>
      </c>
    </row>
    <row r="220" spans="2:65" s="13" customFormat="1" ht="10.199999999999999">
      <c r="B220" s="152"/>
      <c r="D220" s="146" t="s">
        <v>137</v>
      </c>
      <c r="E220" s="153" t="s">
        <v>19</v>
      </c>
      <c r="F220" s="154" t="s">
        <v>264</v>
      </c>
      <c r="H220" s="155">
        <v>17</v>
      </c>
      <c r="I220" s="156"/>
      <c r="L220" s="152"/>
      <c r="M220" s="157"/>
      <c r="T220" s="158"/>
      <c r="AT220" s="153" t="s">
        <v>137</v>
      </c>
      <c r="AU220" s="153" t="s">
        <v>80</v>
      </c>
      <c r="AV220" s="13" t="s">
        <v>80</v>
      </c>
      <c r="AW220" s="13" t="s">
        <v>33</v>
      </c>
      <c r="AX220" s="13" t="s">
        <v>71</v>
      </c>
      <c r="AY220" s="153" t="s">
        <v>126</v>
      </c>
    </row>
    <row r="221" spans="2:65" s="12" customFormat="1" ht="10.199999999999999">
      <c r="B221" s="145"/>
      <c r="D221" s="146" t="s">
        <v>137</v>
      </c>
      <c r="E221" s="147" t="s">
        <v>19</v>
      </c>
      <c r="F221" s="148" t="s">
        <v>269</v>
      </c>
      <c r="H221" s="147" t="s">
        <v>19</v>
      </c>
      <c r="I221" s="149"/>
      <c r="L221" s="145"/>
      <c r="M221" s="150"/>
      <c r="T221" s="151"/>
      <c r="AT221" s="147" t="s">
        <v>137</v>
      </c>
      <c r="AU221" s="147" t="s">
        <v>80</v>
      </c>
      <c r="AV221" s="12" t="s">
        <v>76</v>
      </c>
      <c r="AW221" s="12" t="s">
        <v>33</v>
      </c>
      <c r="AX221" s="12" t="s">
        <v>71</v>
      </c>
      <c r="AY221" s="147" t="s">
        <v>126</v>
      </c>
    </row>
    <row r="222" spans="2:65" s="13" customFormat="1" ht="10.199999999999999">
      <c r="B222" s="152"/>
      <c r="D222" s="146" t="s">
        <v>137</v>
      </c>
      <c r="E222" s="153" t="s">
        <v>19</v>
      </c>
      <c r="F222" s="154" t="s">
        <v>270</v>
      </c>
      <c r="H222" s="155">
        <v>7</v>
      </c>
      <c r="I222" s="156"/>
      <c r="L222" s="152"/>
      <c r="M222" s="157"/>
      <c r="T222" s="158"/>
      <c r="AT222" s="153" t="s">
        <v>137</v>
      </c>
      <c r="AU222" s="153" t="s">
        <v>80</v>
      </c>
      <c r="AV222" s="13" t="s">
        <v>80</v>
      </c>
      <c r="AW222" s="13" t="s">
        <v>33</v>
      </c>
      <c r="AX222" s="13" t="s">
        <v>71</v>
      </c>
      <c r="AY222" s="153" t="s">
        <v>126</v>
      </c>
    </row>
    <row r="223" spans="2:65" s="12" customFormat="1" ht="10.199999999999999">
      <c r="B223" s="145"/>
      <c r="D223" s="146" t="s">
        <v>137</v>
      </c>
      <c r="E223" s="147" t="s">
        <v>19</v>
      </c>
      <c r="F223" s="148" t="s">
        <v>257</v>
      </c>
      <c r="H223" s="147" t="s">
        <v>19</v>
      </c>
      <c r="I223" s="149"/>
      <c r="L223" s="145"/>
      <c r="M223" s="150"/>
      <c r="T223" s="151"/>
      <c r="AT223" s="147" t="s">
        <v>137</v>
      </c>
      <c r="AU223" s="147" t="s">
        <v>80</v>
      </c>
      <c r="AV223" s="12" t="s">
        <v>76</v>
      </c>
      <c r="AW223" s="12" t="s">
        <v>33</v>
      </c>
      <c r="AX223" s="12" t="s">
        <v>71</v>
      </c>
      <c r="AY223" s="147" t="s">
        <v>126</v>
      </c>
    </row>
    <row r="224" spans="2:65" s="13" customFormat="1" ht="10.199999999999999">
      <c r="B224" s="152"/>
      <c r="D224" s="146" t="s">
        <v>137</v>
      </c>
      <c r="E224" s="153" t="s">
        <v>19</v>
      </c>
      <c r="F224" s="154" t="s">
        <v>258</v>
      </c>
      <c r="H224" s="155">
        <v>46.99</v>
      </c>
      <c r="I224" s="156"/>
      <c r="L224" s="152"/>
      <c r="M224" s="157"/>
      <c r="T224" s="158"/>
      <c r="AT224" s="153" t="s">
        <v>137</v>
      </c>
      <c r="AU224" s="153" t="s">
        <v>80</v>
      </c>
      <c r="AV224" s="13" t="s">
        <v>80</v>
      </c>
      <c r="AW224" s="13" t="s">
        <v>33</v>
      </c>
      <c r="AX224" s="13" t="s">
        <v>71</v>
      </c>
      <c r="AY224" s="153" t="s">
        <v>126</v>
      </c>
    </row>
    <row r="225" spans="2:65" s="14" customFormat="1" ht="10.199999999999999">
      <c r="B225" s="159"/>
      <c r="D225" s="146" t="s">
        <v>137</v>
      </c>
      <c r="E225" s="160" t="s">
        <v>19</v>
      </c>
      <c r="F225" s="161" t="s">
        <v>166</v>
      </c>
      <c r="H225" s="162">
        <v>70.990000000000009</v>
      </c>
      <c r="I225" s="163"/>
      <c r="L225" s="159"/>
      <c r="M225" s="164"/>
      <c r="T225" s="165"/>
      <c r="AT225" s="160" t="s">
        <v>137</v>
      </c>
      <c r="AU225" s="160" t="s">
        <v>80</v>
      </c>
      <c r="AV225" s="14" t="s">
        <v>133</v>
      </c>
      <c r="AW225" s="14" t="s">
        <v>33</v>
      </c>
      <c r="AX225" s="14" t="s">
        <v>76</v>
      </c>
      <c r="AY225" s="160" t="s">
        <v>126</v>
      </c>
    </row>
    <row r="226" spans="2:65" s="1" customFormat="1" ht="16.5" customHeight="1">
      <c r="B226" s="33"/>
      <c r="C226" s="128" t="s">
        <v>271</v>
      </c>
      <c r="D226" s="128" t="s">
        <v>128</v>
      </c>
      <c r="E226" s="129" t="s">
        <v>272</v>
      </c>
      <c r="F226" s="130" t="s">
        <v>273</v>
      </c>
      <c r="G226" s="131" t="s">
        <v>274</v>
      </c>
      <c r="H226" s="132">
        <v>1</v>
      </c>
      <c r="I226" s="133"/>
      <c r="J226" s="134">
        <f>ROUND(I226*H226,2)</f>
        <v>0</v>
      </c>
      <c r="K226" s="130" t="s">
        <v>132</v>
      </c>
      <c r="L226" s="33"/>
      <c r="M226" s="135" t="s">
        <v>19</v>
      </c>
      <c r="N226" s="136" t="s">
        <v>42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133</v>
      </c>
      <c r="AT226" s="139" t="s">
        <v>128</v>
      </c>
      <c r="AU226" s="139" t="s">
        <v>80</v>
      </c>
      <c r="AY226" s="18" t="s">
        <v>126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76</v>
      </c>
      <c r="BK226" s="140">
        <f>ROUND(I226*H226,2)</f>
        <v>0</v>
      </c>
      <c r="BL226" s="18" t="s">
        <v>133</v>
      </c>
      <c r="BM226" s="139" t="s">
        <v>275</v>
      </c>
    </row>
    <row r="227" spans="2:65" s="1" customFormat="1" ht="10.199999999999999">
      <c r="B227" s="33"/>
      <c r="D227" s="141" t="s">
        <v>135</v>
      </c>
      <c r="F227" s="142" t="s">
        <v>276</v>
      </c>
      <c r="I227" s="143"/>
      <c r="L227" s="33"/>
      <c r="M227" s="144"/>
      <c r="T227" s="54"/>
      <c r="AT227" s="18" t="s">
        <v>135</v>
      </c>
      <c r="AU227" s="18" t="s">
        <v>80</v>
      </c>
    </row>
    <row r="228" spans="2:65" s="12" customFormat="1" ht="10.199999999999999">
      <c r="B228" s="145"/>
      <c r="D228" s="146" t="s">
        <v>137</v>
      </c>
      <c r="E228" s="147" t="s">
        <v>19</v>
      </c>
      <c r="F228" s="148" t="s">
        <v>138</v>
      </c>
      <c r="H228" s="147" t="s">
        <v>19</v>
      </c>
      <c r="I228" s="149"/>
      <c r="L228" s="145"/>
      <c r="M228" s="150"/>
      <c r="T228" s="151"/>
      <c r="AT228" s="147" t="s">
        <v>137</v>
      </c>
      <c r="AU228" s="147" t="s">
        <v>80</v>
      </c>
      <c r="AV228" s="12" t="s">
        <v>76</v>
      </c>
      <c r="AW228" s="12" t="s">
        <v>33</v>
      </c>
      <c r="AX228" s="12" t="s">
        <v>71</v>
      </c>
      <c r="AY228" s="147" t="s">
        <v>126</v>
      </c>
    </row>
    <row r="229" spans="2:65" s="12" customFormat="1" ht="10.199999999999999">
      <c r="B229" s="145"/>
      <c r="D229" s="146" t="s">
        <v>137</v>
      </c>
      <c r="E229" s="147" t="s">
        <v>19</v>
      </c>
      <c r="F229" s="148" t="s">
        <v>277</v>
      </c>
      <c r="H229" s="147" t="s">
        <v>19</v>
      </c>
      <c r="I229" s="149"/>
      <c r="L229" s="145"/>
      <c r="M229" s="150"/>
      <c r="T229" s="151"/>
      <c r="AT229" s="147" t="s">
        <v>137</v>
      </c>
      <c r="AU229" s="147" t="s">
        <v>80</v>
      </c>
      <c r="AV229" s="12" t="s">
        <v>76</v>
      </c>
      <c r="AW229" s="12" t="s">
        <v>33</v>
      </c>
      <c r="AX229" s="12" t="s">
        <v>71</v>
      </c>
      <c r="AY229" s="147" t="s">
        <v>126</v>
      </c>
    </row>
    <row r="230" spans="2:65" s="13" customFormat="1" ht="10.199999999999999">
      <c r="B230" s="152"/>
      <c r="D230" s="146" t="s">
        <v>137</v>
      </c>
      <c r="E230" s="153" t="s">
        <v>19</v>
      </c>
      <c r="F230" s="154" t="s">
        <v>76</v>
      </c>
      <c r="H230" s="155">
        <v>1</v>
      </c>
      <c r="I230" s="156"/>
      <c r="L230" s="152"/>
      <c r="M230" s="157"/>
      <c r="T230" s="158"/>
      <c r="AT230" s="153" t="s">
        <v>137</v>
      </c>
      <c r="AU230" s="153" t="s">
        <v>80</v>
      </c>
      <c r="AV230" s="13" t="s">
        <v>80</v>
      </c>
      <c r="AW230" s="13" t="s">
        <v>33</v>
      </c>
      <c r="AX230" s="13" t="s">
        <v>76</v>
      </c>
      <c r="AY230" s="153" t="s">
        <v>126</v>
      </c>
    </row>
    <row r="231" spans="2:65" s="1" customFormat="1" ht="16.5" customHeight="1">
      <c r="B231" s="33"/>
      <c r="C231" s="173" t="s">
        <v>278</v>
      </c>
      <c r="D231" s="173" t="s">
        <v>213</v>
      </c>
      <c r="E231" s="174" t="s">
        <v>279</v>
      </c>
      <c r="F231" s="175" t="s">
        <v>280</v>
      </c>
      <c r="G231" s="176" t="s">
        <v>274</v>
      </c>
      <c r="H231" s="177">
        <v>1</v>
      </c>
      <c r="I231" s="178"/>
      <c r="J231" s="179">
        <f>ROUND(I231*H231,2)</f>
        <v>0</v>
      </c>
      <c r="K231" s="175" t="s">
        <v>132</v>
      </c>
      <c r="L231" s="180"/>
      <c r="M231" s="181" t="s">
        <v>19</v>
      </c>
      <c r="N231" s="182" t="s">
        <v>42</v>
      </c>
      <c r="P231" s="137">
        <f>O231*H231</f>
        <v>0</v>
      </c>
      <c r="Q231" s="137">
        <v>3.5E-4</v>
      </c>
      <c r="R231" s="137">
        <f>Q231*H231</f>
        <v>3.5E-4</v>
      </c>
      <c r="S231" s="137">
        <v>0</v>
      </c>
      <c r="T231" s="138">
        <f>S231*H231</f>
        <v>0</v>
      </c>
      <c r="AR231" s="139" t="s">
        <v>204</v>
      </c>
      <c r="AT231" s="139" t="s">
        <v>213</v>
      </c>
      <c r="AU231" s="139" t="s">
        <v>80</v>
      </c>
      <c r="AY231" s="18" t="s">
        <v>126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76</v>
      </c>
      <c r="BK231" s="140">
        <f>ROUND(I231*H231,2)</f>
        <v>0</v>
      </c>
      <c r="BL231" s="18" t="s">
        <v>133</v>
      </c>
      <c r="BM231" s="139" t="s">
        <v>281</v>
      </c>
    </row>
    <row r="232" spans="2:65" s="1" customFormat="1" ht="21.75" customHeight="1">
      <c r="B232" s="33"/>
      <c r="C232" s="128" t="s">
        <v>282</v>
      </c>
      <c r="D232" s="128" t="s">
        <v>128</v>
      </c>
      <c r="E232" s="129" t="s">
        <v>283</v>
      </c>
      <c r="F232" s="130" t="s">
        <v>284</v>
      </c>
      <c r="G232" s="131" t="s">
        <v>274</v>
      </c>
      <c r="H232" s="132">
        <v>1</v>
      </c>
      <c r="I232" s="133"/>
      <c r="J232" s="134">
        <f>ROUND(I232*H232,2)</f>
        <v>0</v>
      </c>
      <c r="K232" s="130" t="s">
        <v>132</v>
      </c>
      <c r="L232" s="33"/>
      <c r="M232" s="135" t="s">
        <v>19</v>
      </c>
      <c r="N232" s="136" t="s">
        <v>42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133</v>
      </c>
      <c r="AT232" s="139" t="s">
        <v>128</v>
      </c>
      <c r="AU232" s="139" t="s">
        <v>80</v>
      </c>
      <c r="AY232" s="18" t="s">
        <v>126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76</v>
      </c>
      <c r="BK232" s="140">
        <f>ROUND(I232*H232,2)</f>
        <v>0</v>
      </c>
      <c r="BL232" s="18" t="s">
        <v>133</v>
      </c>
      <c r="BM232" s="139" t="s">
        <v>285</v>
      </c>
    </row>
    <row r="233" spans="2:65" s="1" customFormat="1" ht="10.199999999999999">
      <c r="B233" s="33"/>
      <c r="D233" s="141" t="s">
        <v>135</v>
      </c>
      <c r="F233" s="142" t="s">
        <v>286</v>
      </c>
      <c r="I233" s="143"/>
      <c r="L233" s="33"/>
      <c r="M233" s="144"/>
      <c r="T233" s="54"/>
      <c r="AT233" s="18" t="s">
        <v>135</v>
      </c>
      <c r="AU233" s="18" t="s">
        <v>80</v>
      </c>
    </row>
    <row r="234" spans="2:65" s="1" customFormat="1" ht="16.5" customHeight="1">
      <c r="B234" s="33"/>
      <c r="C234" s="173" t="s">
        <v>7</v>
      </c>
      <c r="D234" s="173" t="s">
        <v>213</v>
      </c>
      <c r="E234" s="174" t="s">
        <v>287</v>
      </c>
      <c r="F234" s="175" t="s">
        <v>288</v>
      </c>
      <c r="G234" s="176" t="s">
        <v>144</v>
      </c>
      <c r="H234" s="177">
        <v>0.55000000000000004</v>
      </c>
      <c r="I234" s="178"/>
      <c r="J234" s="179">
        <f>ROUND(I234*H234,2)</f>
        <v>0</v>
      </c>
      <c r="K234" s="175" t="s">
        <v>132</v>
      </c>
      <c r="L234" s="180"/>
      <c r="M234" s="181" t="s">
        <v>19</v>
      </c>
      <c r="N234" s="182" t="s">
        <v>42</v>
      </c>
      <c r="P234" s="137">
        <f>O234*H234</f>
        <v>0</v>
      </c>
      <c r="Q234" s="137">
        <v>6.9999999999999999E-4</v>
      </c>
      <c r="R234" s="137">
        <f>Q234*H234</f>
        <v>3.8500000000000003E-4</v>
      </c>
      <c r="S234" s="137">
        <v>0</v>
      </c>
      <c r="T234" s="138">
        <f>S234*H234</f>
        <v>0</v>
      </c>
      <c r="AR234" s="139" t="s">
        <v>204</v>
      </c>
      <c r="AT234" s="139" t="s">
        <v>213</v>
      </c>
      <c r="AU234" s="139" t="s">
        <v>80</v>
      </c>
      <c r="AY234" s="18" t="s">
        <v>126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76</v>
      </c>
      <c r="BK234" s="140">
        <f>ROUND(I234*H234,2)</f>
        <v>0</v>
      </c>
      <c r="BL234" s="18" t="s">
        <v>133</v>
      </c>
      <c r="BM234" s="139" t="s">
        <v>289</v>
      </c>
    </row>
    <row r="235" spans="2:65" s="13" customFormat="1" ht="10.199999999999999">
      <c r="B235" s="152"/>
      <c r="D235" s="146" t="s">
        <v>137</v>
      </c>
      <c r="F235" s="154" t="s">
        <v>290</v>
      </c>
      <c r="H235" s="155">
        <v>0.55000000000000004</v>
      </c>
      <c r="I235" s="156"/>
      <c r="L235" s="152"/>
      <c r="M235" s="157"/>
      <c r="T235" s="158"/>
      <c r="AT235" s="153" t="s">
        <v>137</v>
      </c>
      <c r="AU235" s="153" t="s">
        <v>80</v>
      </c>
      <c r="AV235" s="13" t="s">
        <v>80</v>
      </c>
      <c r="AW235" s="13" t="s">
        <v>4</v>
      </c>
      <c r="AX235" s="13" t="s">
        <v>76</v>
      </c>
      <c r="AY235" s="153" t="s">
        <v>126</v>
      </c>
    </row>
    <row r="236" spans="2:65" s="11" customFormat="1" ht="22.8" customHeight="1">
      <c r="B236" s="116"/>
      <c r="D236" s="117" t="s">
        <v>70</v>
      </c>
      <c r="E236" s="126" t="s">
        <v>212</v>
      </c>
      <c r="F236" s="126" t="s">
        <v>291</v>
      </c>
      <c r="I236" s="119"/>
      <c r="J236" s="127">
        <f>BK236</f>
        <v>0</v>
      </c>
      <c r="L236" s="116"/>
      <c r="M236" s="121"/>
      <c r="P236" s="122">
        <f>SUM(P237:P375)</f>
        <v>0</v>
      </c>
      <c r="R236" s="122">
        <f>SUM(R237:R375)</f>
        <v>3.5130408499999999</v>
      </c>
      <c r="T236" s="123">
        <f>SUM(T237:T375)</f>
        <v>5.1420399999999997</v>
      </c>
      <c r="AR236" s="117" t="s">
        <v>76</v>
      </c>
      <c r="AT236" s="124" t="s">
        <v>70</v>
      </c>
      <c r="AU236" s="124" t="s">
        <v>76</v>
      </c>
      <c r="AY236" s="117" t="s">
        <v>126</v>
      </c>
      <c r="BK236" s="125">
        <f>SUM(BK237:BK375)</f>
        <v>0</v>
      </c>
    </row>
    <row r="237" spans="2:65" s="1" customFormat="1" ht="16.5" customHeight="1">
      <c r="B237" s="33"/>
      <c r="C237" s="128" t="s">
        <v>292</v>
      </c>
      <c r="D237" s="128" t="s">
        <v>128</v>
      </c>
      <c r="E237" s="129" t="s">
        <v>293</v>
      </c>
      <c r="F237" s="130" t="s">
        <v>294</v>
      </c>
      <c r="G237" s="131" t="s">
        <v>235</v>
      </c>
      <c r="H237" s="132">
        <v>0.27</v>
      </c>
      <c r="I237" s="133"/>
      <c r="J237" s="134">
        <f>ROUND(I237*H237,2)</f>
        <v>0</v>
      </c>
      <c r="K237" s="130" t="s">
        <v>132</v>
      </c>
      <c r="L237" s="33"/>
      <c r="M237" s="135" t="s">
        <v>19</v>
      </c>
      <c r="N237" s="136" t="s">
        <v>42</v>
      </c>
      <c r="P237" s="137">
        <f>O237*H237</f>
        <v>0</v>
      </c>
      <c r="Q237" s="137">
        <v>2.2563399999999998</v>
      </c>
      <c r="R237" s="137">
        <f>Q237*H237</f>
        <v>0.60921179999999997</v>
      </c>
      <c r="S237" s="137">
        <v>0</v>
      </c>
      <c r="T237" s="138">
        <f>S237*H237</f>
        <v>0</v>
      </c>
      <c r="AR237" s="139" t="s">
        <v>133</v>
      </c>
      <c r="AT237" s="139" t="s">
        <v>128</v>
      </c>
      <c r="AU237" s="139" t="s">
        <v>80</v>
      </c>
      <c r="AY237" s="18" t="s">
        <v>126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76</v>
      </c>
      <c r="BK237" s="140">
        <f>ROUND(I237*H237,2)</f>
        <v>0</v>
      </c>
      <c r="BL237" s="18" t="s">
        <v>133</v>
      </c>
      <c r="BM237" s="139" t="s">
        <v>295</v>
      </c>
    </row>
    <row r="238" spans="2:65" s="1" customFormat="1" ht="10.199999999999999">
      <c r="B238" s="33"/>
      <c r="D238" s="141" t="s">
        <v>135</v>
      </c>
      <c r="F238" s="142" t="s">
        <v>296</v>
      </c>
      <c r="I238" s="143"/>
      <c r="L238" s="33"/>
      <c r="M238" s="144"/>
      <c r="T238" s="54"/>
      <c r="AT238" s="18" t="s">
        <v>135</v>
      </c>
      <c r="AU238" s="18" t="s">
        <v>80</v>
      </c>
    </row>
    <row r="239" spans="2:65" s="12" customFormat="1" ht="10.199999999999999">
      <c r="B239" s="145"/>
      <c r="D239" s="146" t="s">
        <v>137</v>
      </c>
      <c r="E239" s="147" t="s">
        <v>19</v>
      </c>
      <c r="F239" s="148" t="s">
        <v>138</v>
      </c>
      <c r="H239" s="147" t="s">
        <v>19</v>
      </c>
      <c r="I239" s="149"/>
      <c r="L239" s="145"/>
      <c r="M239" s="150"/>
      <c r="T239" s="151"/>
      <c r="AT239" s="147" t="s">
        <v>137</v>
      </c>
      <c r="AU239" s="147" t="s">
        <v>80</v>
      </c>
      <c r="AV239" s="12" t="s">
        <v>76</v>
      </c>
      <c r="AW239" s="12" t="s">
        <v>33</v>
      </c>
      <c r="AX239" s="12" t="s">
        <v>71</v>
      </c>
      <c r="AY239" s="147" t="s">
        <v>126</v>
      </c>
    </row>
    <row r="240" spans="2:65" s="13" customFormat="1" ht="10.199999999999999">
      <c r="B240" s="152"/>
      <c r="D240" s="146" t="s">
        <v>137</v>
      </c>
      <c r="E240" s="153" t="s">
        <v>19</v>
      </c>
      <c r="F240" s="154" t="s">
        <v>297</v>
      </c>
      <c r="H240" s="155">
        <v>0.27</v>
      </c>
      <c r="I240" s="156"/>
      <c r="L240" s="152"/>
      <c r="M240" s="157"/>
      <c r="T240" s="158"/>
      <c r="AT240" s="153" t="s">
        <v>137</v>
      </c>
      <c r="AU240" s="153" t="s">
        <v>80</v>
      </c>
      <c r="AV240" s="13" t="s">
        <v>80</v>
      </c>
      <c r="AW240" s="13" t="s">
        <v>33</v>
      </c>
      <c r="AX240" s="13" t="s">
        <v>76</v>
      </c>
      <c r="AY240" s="153" t="s">
        <v>126</v>
      </c>
    </row>
    <row r="241" spans="2:65" s="1" customFormat="1" ht="16.5" customHeight="1">
      <c r="B241" s="33"/>
      <c r="C241" s="128" t="s">
        <v>298</v>
      </c>
      <c r="D241" s="128" t="s">
        <v>128</v>
      </c>
      <c r="E241" s="129" t="s">
        <v>299</v>
      </c>
      <c r="F241" s="130" t="s">
        <v>300</v>
      </c>
      <c r="G241" s="131" t="s">
        <v>144</v>
      </c>
      <c r="H241" s="132">
        <v>6</v>
      </c>
      <c r="I241" s="133"/>
      <c r="J241" s="134">
        <f>ROUND(I241*H241,2)</f>
        <v>0</v>
      </c>
      <c r="K241" s="130" t="s">
        <v>132</v>
      </c>
      <c r="L241" s="33"/>
      <c r="M241" s="135" t="s">
        <v>19</v>
      </c>
      <c r="N241" s="136" t="s">
        <v>42</v>
      </c>
      <c r="P241" s="137">
        <f>O241*H241</f>
        <v>0</v>
      </c>
      <c r="Q241" s="137">
        <v>0.29221000000000003</v>
      </c>
      <c r="R241" s="137">
        <f>Q241*H241</f>
        <v>1.75326</v>
      </c>
      <c r="S241" s="137">
        <v>0</v>
      </c>
      <c r="T241" s="138">
        <f>S241*H241</f>
        <v>0</v>
      </c>
      <c r="AR241" s="139" t="s">
        <v>133</v>
      </c>
      <c r="AT241" s="139" t="s">
        <v>128</v>
      </c>
      <c r="AU241" s="139" t="s">
        <v>80</v>
      </c>
      <c r="AY241" s="18" t="s">
        <v>126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76</v>
      </c>
      <c r="BK241" s="140">
        <f>ROUND(I241*H241,2)</f>
        <v>0</v>
      </c>
      <c r="BL241" s="18" t="s">
        <v>133</v>
      </c>
      <c r="BM241" s="139" t="s">
        <v>301</v>
      </c>
    </row>
    <row r="242" spans="2:65" s="1" customFormat="1" ht="10.199999999999999">
      <c r="B242" s="33"/>
      <c r="D242" s="141" t="s">
        <v>135</v>
      </c>
      <c r="F242" s="142" t="s">
        <v>302</v>
      </c>
      <c r="I242" s="143"/>
      <c r="L242" s="33"/>
      <c r="M242" s="144"/>
      <c r="T242" s="54"/>
      <c r="AT242" s="18" t="s">
        <v>135</v>
      </c>
      <c r="AU242" s="18" t="s">
        <v>80</v>
      </c>
    </row>
    <row r="243" spans="2:65" s="12" customFormat="1" ht="10.199999999999999">
      <c r="B243" s="145"/>
      <c r="D243" s="146" t="s">
        <v>137</v>
      </c>
      <c r="E243" s="147" t="s">
        <v>19</v>
      </c>
      <c r="F243" s="148" t="s">
        <v>138</v>
      </c>
      <c r="H243" s="147" t="s">
        <v>19</v>
      </c>
      <c r="I243" s="149"/>
      <c r="L243" s="145"/>
      <c r="M243" s="150"/>
      <c r="T243" s="151"/>
      <c r="AT243" s="147" t="s">
        <v>137</v>
      </c>
      <c r="AU243" s="147" t="s">
        <v>80</v>
      </c>
      <c r="AV243" s="12" t="s">
        <v>76</v>
      </c>
      <c r="AW243" s="12" t="s">
        <v>33</v>
      </c>
      <c r="AX243" s="12" t="s">
        <v>71</v>
      </c>
      <c r="AY243" s="147" t="s">
        <v>126</v>
      </c>
    </row>
    <row r="244" spans="2:65" s="12" customFormat="1" ht="10.199999999999999">
      <c r="B244" s="145"/>
      <c r="D244" s="146" t="s">
        <v>137</v>
      </c>
      <c r="E244" s="147" t="s">
        <v>19</v>
      </c>
      <c r="F244" s="148" t="s">
        <v>303</v>
      </c>
      <c r="H244" s="147" t="s">
        <v>19</v>
      </c>
      <c r="I244" s="149"/>
      <c r="L244" s="145"/>
      <c r="M244" s="150"/>
      <c r="T244" s="151"/>
      <c r="AT244" s="147" t="s">
        <v>137</v>
      </c>
      <c r="AU244" s="147" t="s">
        <v>80</v>
      </c>
      <c r="AV244" s="12" t="s">
        <v>76</v>
      </c>
      <c r="AW244" s="12" t="s">
        <v>33</v>
      </c>
      <c r="AX244" s="12" t="s">
        <v>71</v>
      </c>
      <c r="AY244" s="147" t="s">
        <v>126</v>
      </c>
    </row>
    <row r="245" spans="2:65" s="13" customFormat="1" ht="10.199999999999999">
      <c r="B245" s="152"/>
      <c r="D245" s="146" t="s">
        <v>137</v>
      </c>
      <c r="E245" s="153" t="s">
        <v>19</v>
      </c>
      <c r="F245" s="154" t="s">
        <v>304</v>
      </c>
      <c r="H245" s="155">
        <v>6</v>
      </c>
      <c r="I245" s="156"/>
      <c r="L245" s="152"/>
      <c r="M245" s="157"/>
      <c r="T245" s="158"/>
      <c r="AT245" s="153" t="s">
        <v>137</v>
      </c>
      <c r="AU245" s="153" t="s">
        <v>80</v>
      </c>
      <c r="AV245" s="13" t="s">
        <v>80</v>
      </c>
      <c r="AW245" s="13" t="s">
        <v>33</v>
      </c>
      <c r="AX245" s="13" t="s">
        <v>76</v>
      </c>
      <c r="AY245" s="153" t="s">
        <v>126</v>
      </c>
    </row>
    <row r="246" spans="2:65" s="1" customFormat="1" ht="16.5" customHeight="1">
      <c r="B246" s="33"/>
      <c r="C246" s="173" t="s">
        <v>305</v>
      </c>
      <c r="D246" s="173" t="s">
        <v>213</v>
      </c>
      <c r="E246" s="174" t="s">
        <v>306</v>
      </c>
      <c r="F246" s="175" t="s">
        <v>307</v>
      </c>
      <c r="G246" s="176" t="s">
        <v>144</v>
      </c>
      <c r="H246" s="177">
        <v>6</v>
      </c>
      <c r="I246" s="178"/>
      <c r="J246" s="179">
        <f>ROUND(I246*H246,2)</f>
        <v>0</v>
      </c>
      <c r="K246" s="175" t="s">
        <v>19</v>
      </c>
      <c r="L246" s="180"/>
      <c r="M246" s="181" t="s">
        <v>19</v>
      </c>
      <c r="N246" s="182" t="s">
        <v>42</v>
      </c>
      <c r="P246" s="137">
        <f>O246*H246</f>
        <v>0</v>
      </c>
      <c r="Q246" s="137">
        <v>2.1000000000000001E-2</v>
      </c>
      <c r="R246" s="137">
        <f>Q246*H246</f>
        <v>0.126</v>
      </c>
      <c r="S246" s="137">
        <v>0</v>
      </c>
      <c r="T246" s="138">
        <f>S246*H246</f>
        <v>0</v>
      </c>
      <c r="AR246" s="139" t="s">
        <v>204</v>
      </c>
      <c r="AT246" s="139" t="s">
        <v>213</v>
      </c>
      <c r="AU246" s="139" t="s">
        <v>80</v>
      </c>
      <c r="AY246" s="18" t="s">
        <v>126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76</v>
      </c>
      <c r="BK246" s="140">
        <f>ROUND(I246*H246,2)</f>
        <v>0</v>
      </c>
      <c r="BL246" s="18" t="s">
        <v>133</v>
      </c>
      <c r="BM246" s="139" t="s">
        <v>308</v>
      </c>
    </row>
    <row r="247" spans="2:65" s="1" customFormat="1" ht="16.5" customHeight="1">
      <c r="B247" s="33"/>
      <c r="C247" s="128" t="s">
        <v>309</v>
      </c>
      <c r="D247" s="128" t="s">
        <v>128</v>
      </c>
      <c r="E247" s="129" t="s">
        <v>310</v>
      </c>
      <c r="F247" s="130" t="s">
        <v>311</v>
      </c>
      <c r="G247" s="131" t="s">
        <v>274</v>
      </c>
      <c r="H247" s="132">
        <v>1</v>
      </c>
      <c r="I247" s="133"/>
      <c r="J247" s="134">
        <f>ROUND(I247*H247,2)</f>
        <v>0</v>
      </c>
      <c r="K247" s="130" t="s">
        <v>132</v>
      </c>
      <c r="L247" s="33"/>
      <c r="M247" s="135" t="s">
        <v>19</v>
      </c>
      <c r="N247" s="136" t="s">
        <v>42</v>
      </c>
      <c r="P247" s="137">
        <f>O247*H247</f>
        <v>0</v>
      </c>
      <c r="Q247" s="137">
        <v>0.27205000000000001</v>
      </c>
      <c r="R247" s="137">
        <f>Q247*H247</f>
        <v>0.27205000000000001</v>
      </c>
      <c r="S247" s="137">
        <v>0</v>
      </c>
      <c r="T247" s="138">
        <f>S247*H247</f>
        <v>0</v>
      </c>
      <c r="AR247" s="139" t="s">
        <v>133</v>
      </c>
      <c r="AT247" s="139" t="s">
        <v>128</v>
      </c>
      <c r="AU247" s="139" t="s">
        <v>80</v>
      </c>
      <c r="AY247" s="18" t="s">
        <v>126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76</v>
      </c>
      <c r="BK247" s="140">
        <f>ROUND(I247*H247,2)</f>
        <v>0</v>
      </c>
      <c r="BL247" s="18" t="s">
        <v>133</v>
      </c>
      <c r="BM247" s="139" t="s">
        <v>312</v>
      </c>
    </row>
    <row r="248" spans="2:65" s="1" customFormat="1" ht="10.199999999999999">
      <c r="B248" s="33"/>
      <c r="D248" s="141" t="s">
        <v>135</v>
      </c>
      <c r="F248" s="142" t="s">
        <v>313</v>
      </c>
      <c r="I248" s="143"/>
      <c r="L248" s="33"/>
      <c r="M248" s="144"/>
      <c r="T248" s="54"/>
      <c r="AT248" s="18" t="s">
        <v>135</v>
      </c>
      <c r="AU248" s="18" t="s">
        <v>80</v>
      </c>
    </row>
    <row r="249" spans="2:65" s="1" customFormat="1" ht="24.15" customHeight="1">
      <c r="B249" s="33"/>
      <c r="C249" s="173" t="s">
        <v>314</v>
      </c>
      <c r="D249" s="173" t="s">
        <v>213</v>
      </c>
      <c r="E249" s="174" t="s">
        <v>315</v>
      </c>
      <c r="F249" s="175" t="s">
        <v>316</v>
      </c>
      <c r="G249" s="176" t="s">
        <v>274</v>
      </c>
      <c r="H249" s="177">
        <v>1</v>
      </c>
      <c r="I249" s="178"/>
      <c r="J249" s="179">
        <f>ROUND(I249*H249,2)</f>
        <v>0</v>
      </c>
      <c r="K249" s="175" t="s">
        <v>19</v>
      </c>
      <c r="L249" s="180"/>
      <c r="M249" s="181" t="s">
        <v>19</v>
      </c>
      <c r="N249" s="182" t="s">
        <v>42</v>
      </c>
      <c r="P249" s="137">
        <f>O249*H249</f>
        <v>0</v>
      </c>
      <c r="Q249" s="137">
        <v>2.1999999999999999E-2</v>
      </c>
      <c r="R249" s="137">
        <f>Q249*H249</f>
        <v>2.1999999999999999E-2</v>
      </c>
      <c r="S249" s="137">
        <v>0</v>
      </c>
      <c r="T249" s="138">
        <f>S249*H249</f>
        <v>0</v>
      </c>
      <c r="AR249" s="139" t="s">
        <v>204</v>
      </c>
      <c r="AT249" s="139" t="s">
        <v>213</v>
      </c>
      <c r="AU249" s="139" t="s">
        <v>80</v>
      </c>
      <c r="AY249" s="18" t="s">
        <v>126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76</v>
      </c>
      <c r="BK249" s="140">
        <f>ROUND(I249*H249,2)</f>
        <v>0</v>
      </c>
      <c r="BL249" s="18" t="s">
        <v>133</v>
      </c>
      <c r="BM249" s="139" t="s">
        <v>317</v>
      </c>
    </row>
    <row r="250" spans="2:65" s="1" customFormat="1" ht="16.5" customHeight="1">
      <c r="B250" s="33"/>
      <c r="C250" s="128" t="s">
        <v>318</v>
      </c>
      <c r="D250" s="128" t="s">
        <v>128</v>
      </c>
      <c r="E250" s="129" t="s">
        <v>319</v>
      </c>
      <c r="F250" s="130" t="s">
        <v>320</v>
      </c>
      <c r="G250" s="131" t="s">
        <v>144</v>
      </c>
      <c r="H250" s="132">
        <v>8.75</v>
      </c>
      <c r="I250" s="133"/>
      <c r="J250" s="134">
        <f>ROUND(I250*H250,2)</f>
        <v>0</v>
      </c>
      <c r="K250" s="130" t="s">
        <v>19</v>
      </c>
      <c r="L250" s="33"/>
      <c r="M250" s="135" t="s">
        <v>19</v>
      </c>
      <c r="N250" s="136" t="s">
        <v>42</v>
      </c>
      <c r="P250" s="137">
        <f>O250*H250</f>
        <v>0</v>
      </c>
      <c r="Q250" s="137">
        <v>0</v>
      </c>
      <c r="R250" s="137">
        <f>Q250*H250</f>
        <v>0</v>
      </c>
      <c r="S250" s="137">
        <v>0.33800000000000002</v>
      </c>
      <c r="T250" s="138">
        <f>S250*H250</f>
        <v>2.9575</v>
      </c>
      <c r="AR250" s="139" t="s">
        <v>133</v>
      </c>
      <c r="AT250" s="139" t="s">
        <v>128</v>
      </c>
      <c r="AU250" s="139" t="s">
        <v>80</v>
      </c>
      <c r="AY250" s="18" t="s">
        <v>126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76</v>
      </c>
      <c r="BK250" s="140">
        <f>ROUND(I250*H250,2)</f>
        <v>0</v>
      </c>
      <c r="BL250" s="18" t="s">
        <v>133</v>
      </c>
      <c r="BM250" s="139" t="s">
        <v>321</v>
      </c>
    </row>
    <row r="251" spans="2:65" s="12" customFormat="1" ht="10.199999999999999">
      <c r="B251" s="145"/>
      <c r="D251" s="146" t="s">
        <v>137</v>
      </c>
      <c r="E251" s="147" t="s">
        <v>19</v>
      </c>
      <c r="F251" s="148" t="s">
        <v>138</v>
      </c>
      <c r="H251" s="147" t="s">
        <v>19</v>
      </c>
      <c r="I251" s="149"/>
      <c r="L251" s="145"/>
      <c r="M251" s="150"/>
      <c r="T251" s="151"/>
      <c r="AT251" s="147" t="s">
        <v>137</v>
      </c>
      <c r="AU251" s="147" t="s">
        <v>80</v>
      </c>
      <c r="AV251" s="12" t="s">
        <v>76</v>
      </c>
      <c r="AW251" s="12" t="s">
        <v>33</v>
      </c>
      <c r="AX251" s="12" t="s">
        <v>71</v>
      </c>
      <c r="AY251" s="147" t="s">
        <v>126</v>
      </c>
    </row>
    <row r="252" spans="2:65" s="13" customFormat="1" ht="10.199999999999999">
      <c r="B252" s="152"/>
      <c r="D252" s="146" t="s">
        <v>137</v>
      </c>
      <c r="E252" s="153" t="s">
        <v>19</v>
      </c>
      <c r="F252" s="154" t="s">
        <v>178</v>
      </c>
      <c r="H252" s="155">
        <v>8.75</v>
      </c>
      <c r="I252" s="156"/>
      <c r="L252" s="152"/>
      <c r="M252" s="157"/>
      <c r="T252" s="158"/>
      <c r="AT252" s="153" t="s">
        <v>137</v>
      </c>
      <c r="AU252" s="153" t="s">
        <v>80</v>
      </c>
      <c r="AV252" s="13" t="s">
        <v>80</v>
      </c>
      <c r="AW252" s="13" t="s">
        <v>33</v>
      </c>
      <c r="AX252" s="13" t="s">
        <v>76</v>
      </c>
      <c r="AY252" s="153" t="s">
        <v>126</v>
      </c>
    </row>
    <row r="253" spans="2:65" s="1" customFormat="1" ht="24.15" customHeight="1">
      <c r="B253" s="33"/>
      <c r="C253" s="128" t="s">
        <v>322</v>
      </c>
      <c r="D253" s="128" t="s">
        <v>128</v>
      </c>
      <c r="E253" s="129" t="s">
        <v>323</v>
      </c>
      <c r="F253" s="130" t="s">
        <v>324</v>
      </c>
      <c r="G253" s="131" t="s">
        <v>131</v>
      </c>
      <c r="H253" s="132">
        <v>32</v>
      </c>
      <c r="I253" s="133"/>
      <c r="J253" s="134">
        <f>ROUND(I253*H253,2)</f>
        <v>0</v>
      </c>
      <c r="K253" s="130" t="s">
        <v>132</v>
      </c>
      <c r="L253" s="33"/>
      <c r="M253" s="135" t="s">
        <v>19</v>
      </c>
      <c r="N253" s="136" t="s">
        <v>42</v>
      </c>
      <c r="P253" s="137">
        <f>O253*H253</f>
        <v>0</v>
      </c>
      <c r="Q253" s="137">
        <v>0</v>
      </c>
      <c r="R253" s="137">
        <f>Q253*H253</f>
        <v>0</v>
      </c>
      <c r="S253" s="137">
        <v>1.4E-2</v>
      </c>
      <c r="T253" s="138">
        <f>S253*H253</f>
        <v>0.44800000000000001</v>
      </c>
      <c r="AR253" s="139" t="s">
        <v>133</v>
      </c>
      <c r="AT253" s="139" t="s">
        <v>128</v>
      </c>
      <c r="AU253" s="139" t="s">
        <v>80</v>
      </c>
      <c r="AY253" s="18" t="s">
        <v>126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76</v>
      </c>
      <c r="BK253" s="140">
        <f>ROUND(I253*H253,2)</f>
        <v>0</v>
      </c>
      <c r="BL253" s="18" t="s">
        <v>133</v>
      </c>
      <c r="BM253" s="139" t="s">
        <v>325</v>
      </c>
    </row>
    <row r="254" spans="2:65" s="1" customFormat="1" ht="10.199999999999999">
      <c r="B254" s="33"/>
      <c r="D254" s="141" t="s">
        <v>135</v>
      </c>
      <c r="F254" s="142" t="s">
        <v>326</v>
      </c>
      <c r="I254" s="143"/>
      <c r="L254" s="33"/>
      <c r="M254" s="144"/>
      <c r="T254" s="54"/>
      <c r="AT254" s="18" t="s">
        <v>135</v>
      </c>
      <c r="AU254" s="18" t="s">
        <v>80</v>
      </c>
    </row>
    <row r="255" spans="2:65" s="12" customFormat="1" ht="10.199999999999999">
      <c r="B255" s="145"/>
      <c r="D255" s="146" t="s">
        <v>137</v>
      </c>
      <c r="E255" s="147" t="s">
        <v>19</v>
      </c>
      <c r="F255" s="148" t="s">
        <v>138</v>
      </c>
      <c r="H255" s="147" t="s">
        <v>19</v>
      </c>
      <c r="I255" s="149"/>
      <c r="L255" s="145"/>
      <c r="M255" s="150"/>
      <c r="T255" s="151"/>
      <c r="AT255" s="147" t="s">
        <v>137</v>
      </c>
      <c r="AU255" s="147" t="s">
        <v>80</v>
      </c>
      <c r="AV255" s="12" t="s">
        <v>76</v>
      </c>
      <c r="AW255" s="12" t="s">
        <v>33</v>
      </c>
      <c r="AX255" s="12" t="s">
        <v>71</v>
      </c>
      <c r="AY255" s="147" t="s">
        <v>126</v>
      </c>
    </row>
    <row r="256" spans="2:65" s="12" customFormat="1" ht="10.199999999999999">
      <c r="B256" s="145"/>
      <c r="D256" s="146" t="s">
        <v>137</v>
      </c>
      <c r="E256" s="147" t="s">
        <v>19</v>
      </c>
      <c r="F256" s="148" t="s">
        <v>209</v>
      </c>
      <c r="H256" s="147" t="s">
        <v>19</v>
      </c>
      <c r="I256" s="149"/>
      <c r="L256" s="145"/>
      <c r="M256" s="150"/>
      <c r="T256" s="151"/>
      <c r="AT256" s="147" t="s">
        <v>137</v>
      </c>
      <c r="AU256" s="147" t="s">
        <v>80</v>
      </c>
      <c r="AV256" s="12" t="s">
        <v>76</v>
      </c>
      <c r="AW256" s="12" t="s">
        <v>33</v>
      </c>
      <c r="AX256" s="12" t="s">
        <v>71</v>
      </c>
      <c r="AY256" s="147" t="s">
        <v>126</v>
      </c>
    </row>
    <row r="257" spans="2:65" s="13" customFormat="1" ht="10.199999999999999">
      <c r="B257" s="152"/>
      <c r="D257" s="146" t="s">
        <v>137</v>
      </c>
      <c r="E257" s="153" t="s">
        <v>19</v>
      </c>
      <c r="F257" s="154" t="s">
        <v>198</v>
      </c>
      <c r="H257" s="155">
        <v>32</v>
      </c>
      <c r="I257" s="156"/>
      <c r="L257" s="152"/>
      <c r="M257" s="157"/>
      <c r="T257" s="158"/>
      <c r="AT257" s="153" t="s">
        <v>137</v>
      </c>
      <c r="AU257" s="153" t="s">
        <v>80</v>
      </c>
      <c r="AV257" s="13" t="s">
        <v>80</v>
      </c>
      <c r="AW257" s="13" t="s">
        <v>33</v>
      </c>
      <c r="AX257" s="13" t="s">
        <v>71</v>
      </c>
      <c r="AY257" s="153" t="s">
        <v>126</v>
      </c>
    </row>
    <row r="258" spans="2:65" s="14" customFormat="1" ht="10.199999999999999">
      <c r="B258" s="159"/>
      <c r="D258" s="146" t="s">
        <v>137</v>
      </c>
      <c r="E258" s="160" t="s">
        <v>19</v>
      </c>
      <c r="F258" s="161" t="s">
        <v>166</v>
      </c>
      <c r="H258" s="162">
        <v>32</v>
      </c>
      <c r="I258" s="163"/>
      <c r="L258" s="159"/>
      <c r="M258" s="164"/>
      <c r="T258" s="165"/>
      <c r="AT258" s="160" t="s">
        <v>137</v>
      </c>
      <c r="AU258" s="160" t="s">
        <v>80</v>
      </c>
      <c r="AV258" s="14" t="s">
        <v>133</v>
      </c>
      <c r="AW258" s="14" t="s">
        <v>33</v>
      </c>
      <c r="AX258" s="14" t="s">
        <v>76</v>
      </c>
      <c r="AY258" s="160" t="s">
        <v>126</v>
      </c>
    </row>
    <row r="259" spans="2:65" s="1" customFormat="1" ht="21.75" customHeight="1">
      <c r="B259" s="33"/>
      <c r="C259" s="128" t="s">
        <v>327</v>
      </c>
      <c r="D259" s="128" t="s">
        <v>128</v>
      </c>
      <c r="E259" s="129" t="s">
        <v>328</v>
      </c>
      <c r="F259" s="130" t="s">
        <v>329</v>
      </c>
      <c r="G259" s="131" t="s">
        <v>144</v>
      </c>
      <c r="H259" s="132">
        <v>1</v>
      </c>
      <c r="I259" s="133"/>
      <c r="J259" s="134">
        <f>ROUND(I259*H259,2)</f>
        <v>0</v>
      </c>
      <c r="K259" s="130" t="s">
        <v>132</v>
      </c>
      <c r="L259" s="33"/>
      <c r="M259" s="135" t="s">
        <v>19</v>
      </c>
      <c r="N259" s="136" t="s">
        <v>42</v>
      </c>
      <c r="P259" s="137">
        <f>O259*H259</f>
        <v>0</v>
      </c>
      <c r="Q259" s="137">
        <v>0</v>
      </c>
      <c r="R259" s="137">
        <f>Q259*H259</f>
        <v>0</v>
      </c>
      <c r="S259" s="137">
        <v>8.0000000000000002E-3</v>
      </c>
      <c r="T259" s="138">
        <f>S259*H259</f>
        <v>8.0000000000000002E-3</v>
      </c>
      <c r="AR259" s="139" t="s">
        <v>133</v>
      </c>
      <c r="AT259" s="139" t="s">
        <v>128</v>
      </c>
      <c r="AU259" s="139" t="s">
        <v>80</v>
      </c>
      <c r="AY259" s="18" t="s">
        <v>126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76</v>
      </c>
      <c r="BK259" s="140">
        <f>ROUND(I259*H259,2)</f>
        <v>0</v>
      </c>
      <c r="BL259" s="18" t="s">
        <v>133</v>
      </c>
      <c r="BM259" s="139" t="s">
        <v>330</v>
      </c>
    </row>
    <row r="260" spans="2:65" s="1" customFormat="1" ht="10.199999999999999">
      <c r="B260" s="33"/>
      <c r="D260" s="141" t="s">
        <v>135</v>
      </c>
      <c r="F260" s="142" t="s">
        <v>331</v>
      </c>
      <c r="I260" s="143"/>
      <c r="L260" s="33"/>
      <c r="M260" s="144"/>
      <c r="T260" s="54"/>
      <c r="AT260" s="18" t="s">
        <v>135</v>
      </c>
      <c r="AU260" s="18" t="s">
        <v>80</v>
      </c>
    </row>
    <row r="261" spans="2:65" s="1" customFormat="1" ht="21.75" customHeight="1">
      <c r="B261" s="33"/>
      <c r="C261" s="128" t="s">
        <v>332</v>
      </c>
      <c r="D261" s="128" t="s">
        <v>128</v>
      </c>
      <c r="E261" s="129" t="s">
        <v>333</v>
      </c>
      <c r="F261" s="130" t="s">
        <v>334</v>
      </c>
      <c r="G261" s="131" t="s">
        <v>144</v>
      </c>
      <c r="H261" s="132">
        <v>8.4</v>
      </c>
      <c r="I261" s="133"/>
      <c r="J261" s="134">
        <f>ROUND(I261*H261,2)</f>
        <v>0</v>
      </c>
      <c r="K261" s="130" t="s">
        <v>132</v>
      </c>
      <c r="L261" s="33"/>
      <c r="M261" s="135" t="s">
        <v>19</v>
      </c>
      <c r="N261" s="136" t="s">
        <v>42</v>
      </c>
      <c r="P261" s="137">
        <f>O261*H261</f>
        <v>0</v>
      </c>
      <c r="Q261" s="137">
        <v>0</v>
      </c>
      <c r="R261" s="137">
        <f>Q261*H261</f>
        <v>0</v>
      </c>
      <c r="S261" s="137">
        <v>2.1999999999999999E-2</v>
      </c>
      <c r="T261" s="138">
        <f>S261*H261</f>
        <v>0.18479999999999999</v>
      </c>
      <c r="AR261" s="139" t="s">
        <v>133</v>
      </c>
      <c r="AT261" s="139" t="s">
        <v>128</v>
      </c>
      <c r="AU261" s="139" t="s">
        <v>80</v>
      </c>
      <c r="AY261" s="18" t="s">
        <v>126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76</v>
      </c>
      <c r="BK261" s="140">
        <f>ROUND(I261*H261,2)</f>
        <v>0</v>
      </c>
      <c r="BL261" s="18" t="s">
        <v>133</v>
      </c>
      <c r="BM261" s="139" t="s">
        <v>335</v>
      </c>
    </row>
    <row r="262" spans="2:65" s="1" customFormat="1" ht="10.199999999999999">
      <c r="B262" s="33"/>
      <c r="D262" s="141" t="s">
        <v>135</v>
      </c>
      <c r="F262" s="142" t="s">
        <v>336</v>
      </c>
      <c r="I262" s="143"/>
      <c r="L262" s="33"/>
      <c r="M262" s="144"/>
      <c r="T262" s="54"/>
      <c r="AT262" s="18" t="s">
        <v>135</v>
      </c>
      <c r="AU262" s="18" t="s">
        <v>80</v>
      </c>
    </row>
    <row r="263" spans="2:65" s="12" customFormat="1" ht="10.199999999999999">
      <c r="B263" s="145"/>
      <c r="D263" s="146" t="s">
        <v>137</v>
      </c>
      <c r="E263" s="147" t="s">
        <v>19</v>
      </c>
      <c r="F263" s="148" t="s">
        <v>138</v>
      </c>
      <c r="H263" s="147" t="s">
        <v>19</v>
      </c>
      <c r="I263" s="149"/>
      <c r="L263" s="145"/>
      <c r="M263" s="150"/>
      <c r="T263" s="151"/>
      <c r="AT263" s="147" t="s">
        <v>137</v>
      </c>
      <c r="AU263" s="147" t="s">
        <v>80</v>
      </c>
      <c r="AV263" s="12" t="s">
        <v>76</v>
      </c>
      <c r="AW263" s="12" t="s">
        <v>33</v>
      </c>
      <c r="AX263" s="12" t="s">
        <v>71</v>
      </c>
      <c r="AY263" s="147" t="s">
        <v>126</v>
      </c>
    </row>
    <row r="264" spans="2:65" s="12" customFormat="1" ht="10.199999999999999">
      <c r="B264" s="145"/>
      <c r="D264" s="146" t="s">
        <v>137</v>
      </c>
      <c r="E264" s="147" t="s">
        <v>19</v>
      </c>
      <c r="F264" s="148" t="s">
        <v>241</v>
      </c>
      <c r="H264" s="147" t="s">
        <v>19</v>
      </c>
      <c r="I264" s="149"/>
      <c r="L264" s="145"/>
      <c r="M264" s="150"/>
      <c r="T264" s="151"/>
      <c r="AT264" s="147" t="s">
        <v>137</v>
      </c>
      <c r="AU264" s="147" t="s">
        <v>80</v>
      </c>
      <c r="AV264" s="12" t="s">
        <v>76</v>
      </c>
      <c r="AW264" s="12" t="s">
        <v>33</v>
      </c>
      <c r="AX264" s="12" t="s">
        <v>71</v>
      </c>
      <c r="AY264" s="147" t="s">
        <v>126</v>
      </c>
    </row>
    <row r="265" spans="2:65" s="13" customFormat="1" ht="10.199999999999999">
      <c r="B265" s="152"/>
      <c r="D265" s="146" t="s">
        <v>137</v>
      </c>
      <c r="E265" s="153" t="s">
        <v>19</v>
      </c>
      <c r="F265" s="154" t="s">
        <v>337</v>
      </c>
      <c r="H265" s="155">
        <v>6.7</v>
      </c>
      <c r="I265" s="156"/>
      <c r="L265" s="152"/>
      <c r="M265" s="157"/>
      <c r="T265" s="158"/>
      <c r="AT265" s="153" t="s">
        <v>137</v>
      </c>
      <c r="AU265" s="153" t="s">
        <v>80</v>
      </c>
      <c r="AV265" s="13" t="s">
        <v>80</v>
      </c>
      <c r="AW265" s="13" t="s">
        <v>33</v>
      </c>
      <c r="AX265" s="13" t="s">
        <v>71</v>
      </c>
      <c r="AY265" s="153" t="s">
        <v>126</v>
      </c>
    </row>
    <row r="266" spans="2:65" s="13" customFormat="1" ht="10.199999999999999">
      <c r="B266" s="152"/>
      <c r="D266" s="146" t="s">
        <v>137</v>
      </c>
      <c r="E266" s="153" t="s">
        <v>19</v>
      </c>
      <c r="F266" s="154" t="s">
        <v>338</v>
      </c>
      <c r="H266" s="155">
        <v>1.7</v>
      </c>
      <c r="I266" s="156"/>
      <c r="L266" s="152"/>
      <c r="M266" s="157"/>
      <c r="T266" s="158"/>
      <c r="AT266" s="153" t="s">
        <v>137</v>
      </c>
      <c r="AU266" s="153" t="s">
        <v>80</v>
      </c>
      <c r="AV266" s="13" t="s">
        <v>80</v>
      </c>
      <c r="AW266" s="13" t="s">
        <v>33</v>
      </c>
      <c r="AX266" s="13" t="s">
        <v>71</v>
      </c>
      <c r="AY266" s="153" t="s">
        <v>126</v>
      </c>
    </row>
    <row r="267" spans="2:65" s="14" customFormat="1" ht="10.199999999999999">
      <c r="B267" s="159"/>
      <c r="D267" s="146" t="s">
        <v>137</v>
      </c>
      <c r="E267" s="160" t="s">
        <v>19</v>
      </c>
      <c r="F267" s="161" t="s">
        <v>166</v>
      </c>
      <c r="H267" s="162">
        <v>8.4</v>
      </c>
      <c r="I267" s="163"/>
      <c r="L267" s="159"/>
      <c r="M267" s="164"/>
      <c r="T267" s="165"/>
      <c r="AT267" s="160" t="s">
        <v>137</v>
      </c>
      <c r="AU267" s="160" t="s">
        <v>80</v>
      </c>
      <c r="AV267" s="14" t="s">
        <v>133</v>
      </c>
      <c r="AW267" s="14" t="s">
        <v>33</v>
      </c>
      <c r="AX267" s="14" t="s">
        <v>76</v>
      </c>
      <c r="AY267" s="160" t="s">
        <v>126</v>
      </c>
    </row>
    <row r="268" spans="2:65" s="1" customFormat="1" ht="24.15" customHeight="1">
      <c r="B268" s="33"/>
      <c r="C268" s="128" t="s">
        <v>339</v>
      </c>
      <c r="D268" s="128" t="s">
        <v>128</v>
      </c>
      <c r="E268" s="129" t="s">
        <v>340</v>
      </c>
      <c r="F268" s="130" t="s">
        <v>341</v>
      </c>
      <c r="G268" s="131" t="s">
        <v>144</v>
      </c>
      <c r="H268" s="132">
        <v>1.5</v>
      </c>
      <c r="I268" s="133"/>
      <c r="J268" s="134">
        <f>ROUND(I268*H268,2)</f>
        <v>0</v>
      </c>
      <c r="K268" s="130" t="s">
        <v>132</v>
      </c>
      <c r="L268" s="33"/>
      <c r="M268" s="135" t="s">
        <v>19</v>
      </c>
      <c r="N268" s="136" t="s">
        <v>42</v>
      </c>
      <c r="P268" s="137">
        <f>O268*H268</f>
        <v>0</v>
      </c>
      <c r="Q268" s="137">
        <v>0</v>
      </c>
      <c r="R268" s="137">
        <f>Q268*H268</f>
        <v>0</v>
      </c>
      <c r="S268" s="137">
        <v>2.1999999999999999E-2</v>
      </c>
      <c r="T268" s="138">
        <f>S268*H268</f>
        <v>3.3000000000000002E-2</v>
      </c>
      <c r="AR268" s="139" t="s">
        <v>133</v>
      </c>
      <c r="AT268" s="139" t="s">
        <v>128</v>
      </c>
      <c r="AU268" s="139" t="s">
        <v>80</v>
      </c>
      <c r="AY268" s="18" t="s">
        <v>126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76</v>
      </c>
      <c r="BK268" s="140">
        <f>ROUND(I268*H268,2)</f>
        <v>0</v>
      </c>
      <c r="BL268" s="18" t="s">
        <v>133</v>
      </c>
      <c r="BM268" s="139" t="s">
        <v>342</v>
      </c>
    </row>
    <row r="269" spans="2:65" s="1" customFormat="1" ht="10.199999999999999">
      <c r="B269" s="33"/>
      <c r="D269" s="141" t="s">
        <v>135</v>
      </c>
      <c r="F269" s="142" t="s">
        <v>343</v>
      </c>
      <c r="I269" s="143"/>
      <c r="L269" s="33"/>
      <c r="M269" s="144"/>
      <c r="T269" s="54"/>
      <c r="AT269" s="18" t="s">
        <v>135</v>
      </c>
      <c r="AU269" s="18" t="s">
        <v>80</v>
      </c>
    </row>
    <row r="270" spans="2:65" s="12" customFormat="1" ht="10.199999999999999">
      <c r="B270" s="145"/>
      <c r="D270" s="146" t="s">
        <v>137</v>
      </c>
      <c r="E270" s="147" t="s">
        <v>19</v>
      </c>
      <c r="F270" s="148" t="s">
        <v>138</v>
      </c>
      <c r="H270" s="147" t="s">
        <v>19</v>
      </c>
      <c r="I270" s="149"/>
      <c r="L270" s="145"/>
      <c r="M270" s="150"/>
      <c r="T270" s="151"/>
      <c r="AT270" s="147" t="s">
        <v>137</v>
      </c>
      <c r="AU270" s="147" t="s">
        <v>80</v>
      </c>
      <c r="AV270" s="12" t="s">
        <v>76</v>
      </c>
      <c r="AW270" s="12" t="s">
        <v>33</v>
      </c>
      <c r="AX270" s="12" t="s">
        <v>71</v>
      </c>
      <c r="AY270" s="147" t="s">
        <v>126</v>
      </c>
    </row>
    <row r="271" spans="2:65" s="12" customFormat="1" ht="10.199999999999999">
      <c r="B271" s="145"/>
      <c r="D271" s="146" t="s">
        <v>137</v>
      </c>
      <c r="E271" s="147" t="s">
        <v>19</v>
      </c>
      <c r="F271" s="148" t="s">
        <v>239</v>
      </c>
      <c r="H271" s="147" t="s">
        <v>19</v>
      </c>
      <c r="I271" s="149"/>
      <c r="L271" s="145"/>
      <c r="M271" s="150"/>
      <c r="T271" s="151"/>
      <c r="AT271" s="147" t="s">
        <v>137</v>
      </c>
      <c r="AU271" s="147" t="s">
        <v>80</v>
      </c>
      <c r="AV271" s="12" t="s">
        <v>76</v>
      </c>
      <c r="AW271" s="12" t="s">
        <v>33</v>
      </c>
      <c r="AX271" s="12" t="s">
        <v>71</v>
      </c>
      <c r="AY271" s="147" t="s">
        <v>126</v>
      </c>
    </row>
    <row r="272" spans="2:65" s="13" customFormat="1" ht="10.199999999999999">
      <c r="B272" s="152"/>
      <c r="D272" s="146" t="s">
        <v>137</v>
      </c>
      <c r="E272" s="153" t="s">
        <v>19</v>
      </c>
      <c r="F272" s="154" t="s">
        <v>344</v>
      </c>
      <c r="H272" s="155">
        <v>1.5</v>
      </c>
      <c r="I272" s="156"/>
      <c r="L272" s="152"/>
      <c r="M272" s="157"/>
      <c r="T272" s="158"/>
      <c r="AT272" s="153" t="s">
        <v>137</v>
      </c>
      <c r="AU272" s="153" t="s">
        <v>80</v>
      </c>
      <c r="AV272" s="13" t="s">
        <v>80</v>
      </c>
      <c r="AW272" s="13" t="s">
        <v>33</v>
      </c>
      <c r="AX272" s="13" t="s">
        <v>71</v>
      </c>
      <c r="AY272" s="153" t="s">
        <v>126</v>
      </c>
    </row>
    <row r="273" spans="2:65" s="14" customFormat="1" ht="10.199999999999999">
      <c r="B273" s="159"/>
      <c r="D273" s="146" t="s">
        <v>137</v>
      </c>
      <c r="E273" s="160" t="s">
        <v>19</v>
      </c>
      <c r="F273" s="161" t="s">
        <v>166</v>
      </c>
      <c r="H273" s="162">
        <v>1.5</v>
      </c>
      <c r="I273" s="163"/>
      <c r="L273" s="159"/>
      <c r="M273" s="164"/>
      <c r="T273" s="165"/>
      <c r="AT273" s="160" t="s">
        <v>137</v>
      </c>
      <c r="AU273" s="160" t="s">
        <v>80</v>
      </c>
      <c r="AV273" s="14" t="s">
        <v>133</v>
      </c>
      <c r="AW273" s="14" t="s">
        <v>33</v>
      </c>
      <c r="AX273" s="14" t="s">
        <v>76</v>
      </c>
      <c r="AY273" s="160" t="s">
        <v>126</v>
      </c>
    </row>
    <row r="274" spans="2:65" s="1" customFormat="1" ht="16.5" customHeight="1">
      <c r="B274" s="33"/>
      <c r="C274" s="128" t="s">
        <v>345</v>
      </c>
      <c r="D274" s="128" t="s">
        <v>128</v>
      </c>
      <c r="E274" s="129" t="s">
        <v>346</v>
      </c>
      <c r="F274" s="130" t="s">
        <v>347</v>
      </c>
      <c r="G274" s="131" t="s">
        <v>144</v>
      </c>
      <c r="H274" s="132">
        <v>19.8</v>
      </c>
      <c r="I274" s="133"/>
      <c r="J274" s="134">
        <f>ROUND(I274*H274,2)</f>
        <v>0</v>
      </c>
      <c r="K274" s="130" t="s">
        <v>132</v>
      </c>
      <c r="L274" s="33"/>
      <c r="M274" s="135" t="s">
        <v>19</v>
      </c>
      <c r="N274" s="136" t="s">
        <v>42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133</v>
      </c>
      <c r="AT274" s="139" t="s">
        <v>128</v>
      </c>
      <c r="AU274" s="139" t="s">
        <v>80</v>
      </c>
      <c r="AY274" s="18" t="s">
        <v>126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76</v>
      </c>
      <c r="BK274" s="140">
        <f>ROUND(I274*H274,2)</f>
        <v>0</v>
      </c>
      <c r="BL274" s="18" t="s">
        <v>133</v>
      </c>
      <c r="BM274" s="139" t="s">
        <v>348</v>
      </c>
    </row>
    <row r="275" spans="2:65" s="1" customFormat="1" ht="10.199999999999999">
      <c r="B275" s="33"/>
      <c r="D275" s="141" t="s">
        <v>135</v>
      </c>
      <c r="F275" s="142" t="s">
        <v>349</v>
      </c>
      <c r="I275" s="143"/>
      <c r="L275" s="33"/>
      <c r="M275" s="144"/>
      <c r="T275" s="54"/>
      <c r="AT275" s="18" t="s">
        <v>135</v>
      </c>
      <c r="AU275" s="18" t="s">
        <v>80</v>
      </c>
    </row>
    <row r="276" spans="2:65" s="12" customFormat="1" ht="10.199999999999999">
      <c r="B276" s="145"/>
      <c r="D276" s="146" t="s">
        <v>137</v>
      </c>
      <c r="E276" s="147" t="s">
        <v>19</v>
      </c>
      <c r="F276" s="148" t="s">
        <v>138</v>
      </c>
      <c r="H276" s="147" t="s">
        <v>19</v>
      </c>
      <c r="I276" s="149"/>
      <c r="L276" s="145"/>
      <c r="M276" s="150"/>
      <c r="T276" s="151"/>
      <c r="AT276" s="147" t="s">
        <v>137</v>
      </c>
      <c r="AU276" s="147" t="s">
        <v>80</v>
      </c>
      <c r="AV276" s="12" t="s">
        <v>76</v>
      </c>
      <c r="AW276" s="12" t="s">
        <v>33</v>
      </c>
      <c r="AX276" s="12" t="s">
        <v>71</v>
      </c>
      <c r="AY276" s="147" t="s">
        <v>126</v>
      </c>
    </row>
    <row r="277" spans="2:65" s="12" customFormat="1" ht="10.199999999999999">
      <c r="B277" s="145"/>
      <c r="D277" s="146" t="s">
        <v>137</v>
      </c>
      <c r="E277" s="147" t="s">
        <v>19</v>
      </c>
      <c r="F277" s="148" t="s">
        <v>239</v>
      </c>
      <c r="H277" s="147" t="s">
        <v>19</v>
      </c>
      <c r="I277" s="149"/>
      <c r="L277" s="145"/>
      <c r="M277" s="150"/>
      <c r="T277" s="151"/>
      <c r="AT277" s="147" t="s">
        <v>137</v>
      </c>
      <c r="AU277" s="147" t="s">
        <v>80</v>
      </c>
      <c r="AV277" s="12" t="s">
        <v>76</v>
      </c>
      <c r="AW277" s="12" t="s">
        <v>33</v>
      </c>
      <c r="AX277" s="12" t="s">
        <v>71</v>
      </c>
      <c r="AY277" s="147" t="s">
        <v>126</v>
      </c>
    </row>
    <row r="278" spans="2:65" s="13" customFormat="1" ht="10.199999999999999">
      <c r="B278" s="152"/>
      <c r="D278" s="146" t="s">
        <v>137</v>
      </c>
      <c r="E278" s="153" t="s">
        <v>19</v>
      </c>
      <c r="F278" s="154" t="s">
        <v>153</v>
      </c>
      <c r="H278" s="155">
        <v>3</v>
      </c>
      <c r="I278" s="156"/>
      <c r="L278" s="152"/>
      <c r="M278" s="157"/>
      <c r="T278" s="158"/>
      <c r="AT278" s="153" t="s">
        <v>137</v>
      </c>
      <c r="AU278" s="153" t="s">
        <v>80</v>
      </c>
      <c r="AV278" s="13" t="s">
        <v>80</v>
      </c>
      <c r="AW278" s="13" t="s">
        <v>33</v>
      </c>
      <c r="AX278" s="13" t="s">
        <v>71</v>
      </c>
      <c r="AY278" s="153" t="s">
        <v>126</v>
      </c>
    </row>
    <row r="279" spans="2:65" s="12" customFormat="1" ht="10.199999999999999">
      <c r="B279" s="145"/>
      <c r="D279" s="146" t="s">
        <v>137</v>
      </c>
      <c r="E279" s="147" t="s">
        <v>19</v>
      </c>
      <c r="F279" s="148" t="s">
        <v>241</v>
      </c>
      <c r="H279" s="147" t="s">
        <v>19</v>
      </c>
      <c r="I279" s="149"/>
      <c r="L279" s="145"/>
      <c r="M279" s="150"/>
      <c r="T279" s="151"/>
      <c r="AT279" s="147" t="s">
        <v>137</v>
      </c>
      <c r="AU279" s="147" t="s">
        <v>80</v>
      </c>
      <c r="AV279" s="12" t="s">
        <v>76</v>
      </c>
      <c r="AW279" s="12" t="s">
        <v>33</v>
      </c>
      <c r="AX279" s="12" t="s">
        <v>71</v>
      </c>
      <c r="AY279" s="147" t="s">
        <v>126</v>
      </c>
    </row>
    <row r="280" spans="2:65" s="13" customFormat="1" ht="10.199999999999999">
      <c r="B280" s="152"/>
      <c r="D280" s="146" t="s">
        <v>137</v>
      </c>
      <c r="E280" s="153" t="s">
        <v>19</v>
      </c>
      <c r="F280" s="154" t="s">
        <v>350</v>
      </c>
      <c r="H280" s="155">
        <v>13.4</v>
      </c>
      <c r="I280" s="156"/>
      <c r="L280" s="152"/>
      <c r="M280" s="157"/>
      <c r="T280" s="158"/>
      <c r="AT280" s="153" t="s">
        <v>137</v>
      </c>
      <c r="AU280" s="153" t="s">
        <v>80</v>
      </c>
      <c r="AV280" s="13" t="s">
        <v>80</v>
      </c>
      <c r="AW280" s="13" t="s">
        <v>33</v>
      </c>
      <c r="AX280" s="13" t="s">
        <v>71</v>
      </c>
      <c r="AY280" s="153" t="s">
        <v>126</v>
      </c>
    </row>
    <row r="281" spans="2:65" s="13" customFormat="1" ht="10.199999999999999">
      <c r="B281" s="152"/>
      <c r="D281" s="146" t="s">
        <v>137</v>
      </c>
      <c r="E281" s="153" t="s">
        <v>19</v>
      </c>
      <c r="F281" s="154" t="s">
        <v>351</v>
      </c>
      <c r="H281" s="155">
        <v>3.4</v>
      </c>
      <c r="I281" s="156"/>
      <c r="L281" s="152"/>
      <c r="M281" s="157"/>
      <c r="T281" s="158"/>
      <c r="AT281" s="153" t="s">
        <v>137</v>
      </c>
      <c r="AU281" s="153" t="s">
        <v>80</v>
      </c>
      <c r="AV281" s="13" t="s">
        <v>80</v>
      </c>
      <c r="AW281" s="13" t="s">
        <v>33</v>
      </c>
      <c r="AX281" s="13" t="s">
        <v>71</v>
      </c>
      <c r="AY281" s="153" t="s">
        <v>126</v>
      </c>
    </row>
    <row r="282" spans="2:65" s="14" customFormat="1" ht="10.199999999999999">
      <c r="B282" s="159"/>
      <c r="D282" s="146" t="s">
        <v>137</v>
      </c>
      <c r="E282" s="160" t="s">
        <v>19</v>
      </c>
      <c r="F282" s="161" t="s">
        <v>166</v>
      </c>
      <c r="H282" s="162">
        <v>19.799999999999997</v>
      </c>
      <c r="I282" s="163"/>
      <c r="L282" s="159"/>
      <c r="M282" s="164"/>
      <c r="T282" s="165"/>
      <c r="AT282" s="160" t="s">
        <v>137</v>
      </c>
      <c r="AU282" s="160" t="s">
        <v>80</v>
      </c>
      <c r="AV282" s="14" t="s">
        <v>133</v>
      </c>
      <c r="AW282" s="14" t="s">
        <v>33</v>
      </c>
      <c r="AX282" s="14" t="s">
        <v>76</v>
      </c>
      <c r="AY282" s="160" t="s">
        <v>126</v>
      </c>
    </row>
    <row r="283" spans="2:65" s="1" customFormat="1" ht="37.799999999999997" customHeight="1">
      <c r="B283" s="33"/>
      <c r="C283" s="128" t="s">
        <v>352</v>
      </c>
      <c r="D283" s="128" t="s">
        <v>128</v>
      </c>
      <c r="E283" s="129" t="s">
        <v>353</v>
      </c>
      <c r="F283" s="130" t="s">
        <v>354</v>
      </c>
      <c r="G283" s="131" t="s">
        <v>131</v>
      </c>
      <c r="H283" s="132">
        <v>21</v>
      </c>
      <c r="I283" s="133"/>
      <c r="J283" s="134">
        <f>ROUND(I283*H283,2)</f>
        <v>0</v>
      </c>
      <c r="K283" s="130" t="s">
        <v>132</v>
      </c>
      <c r="L283" s="33"/>
      <c r="M283" s="135" t="s">
        <v>19</v>
      </c>
      <c r="N283" s="136" t="s">
        <v>42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133</v>
      </c>
      <c r="AT283" s="139" t="s">
        <v>128</v>
      </c>
      <c r="AU283" s="139" t="s">
        <v>80</v>
      </c>
      <c r="AY283" s="18" t="s">
        <v>126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76</v>
      </c>
      <c r="BK283" s="140">
        <f>ROUND(I283*H283,2)</f>
        <v>0</v>
      </c>
      <c r="BL283" s="18" t="s">
        <v>133</v>
      </c>
      <c r="BM283" s="139" t="s">
        <v>355</v>
      </c>
    </row>
    <row r="284" spans="2:65" s="1" customFormat="1" ht="10.199999999999999">
      <c r="B284" s="33"/>
      <c r="D284" s="141" t="s">
        <v>135</v>
      </c>
      <c r="F284" s="142" t="s">
        <v>356</v>
      </c>
      <c r="I284" s="143"/>
      <c r="L284" s="33"/>
      <c r="M284" s="144"/>
      <c r="T284" s="54"/>
      <c r="AT284" s="18" t="s">
        <v>135</v>
      </c>
      <c r="AU284" s="18" t="s">
        <v>80</v>
      </c>
    </row>
    <row r="285" spans="2:65" s="12" customFormat="1" ht="10.199999999999999">
      <c r="B285" s="145"/>
      <c r="D285" s="146" t="s">
        <v>137</v>
      </c>
      <c r="E285" s="147" t="s">
        <v>19</v>
      </c>
      <c r="F285" s="148" t="s">
        <v>138</v>
      </c>
      <c r="H285" s="147" t="s">
        <v>19</v>
      </c>
      <c r="I285" s="149"/>
      <c r="L285" s="145"/>
      <c r="M285" s="150"/>
      <c r="T285" s="151"/>
      <c r="AT285" s="147" t="s">
        <v>137</v>
      </c>
      <c r="AU285" s="147" t="s">
        <v>80</v>
      </c>
      <c r="AV285" s="12" t="s">
        <v>76</v>
      </c>
      <c r="AW285" s="12" t="s">
        <v>33</v>
      </c>
      <c r="AX285" s="12" t="s">
        <v>71</v>
      </c>
      <c r="AY285" s="147" t="s">
        <v>126</v>
      </c>
    </row>
    <row r="286" spans="2:65" s="13" customFormat="1" ht="10.199999999999999">
      <c r="B286" s="152"/>
      <c r="D286" s="146" t="s">
        <v>137</v>
      </c>
      <c r="E286" s="153" t="s">
        <v>19</v>
      </c>
      <c r="F286" s="154" t="s">
        <v>139</v>
      </c>
      <c r="H286" s="155">
        <v>21</v>
      </c>
      <c r="I286" s="156"/>
      <c r="L286" s="152"/>
      <c r="M286" s="157"/>
      <c r="T286" s="158"/>
      <c r="AT286" s="153" t="s">
        <v>137</v>
      </c>
      <c r="AU286" s="153" t="s">
        <v>80</v>
      </c>
      <c r="AV286" s="13" t="s">
        <v>80</v>
      </c>
      <c r="AW286" s="13" t="s">
        <v>33</v>
      </c>
      <c r="AX286" s="13" t="s">
        <v>76</v>
      </c>
      <c r="AY286" s="153" t="s">
        <v>126</v>
      </c>
    </row>
    <row r="287" spans="2:65" s="1" customFormat="1" ht="16.5" customHeight="1">
      <c r="B287" s="33"/>
      <c r="C287" s="128" t="s">
        <v>357</v>
      </c>
      <c r="D287" s="128" t="s">
        <v>128</v>
      </c>
      <c r="E287" s="129" t="s">
        <v>358</v>
      </c>
      <c r="F287" s="130" t="s">
        <v>359</v>
      </c>
      <c r="G287" s="131" t="s">
        <v>131</v>
      </c>
      <c r="H287" s="132">
        <v>68.67</v>
      </c>
      <c r="I287" s="133"/>
      <c r="J287" s="134">
        <f>ROUND(I287*H287,2)</f>
        <v>0</v>
      </c>
      <c r="K287" s="130" t="s">
        <v>132</v>
      </c>
      <c r="L287" s="33"/>
      <c r="M287" s="135" t="s">
        <v>19</v>
      </c>
      <c r="N287" s="136" t="s">
        <v>42</v>
      </c>
      <c r="P287" s="137">
        <f>O287*H287</f>
        <v>0</v>
      </c>
      <c r="Q287" s="137">
        <v>0</v>
      </c>
      <c r="R287" s="137">
        <f>Q287*H287</f>
        <v>0</v>
      </c>
      <c r="S287" s="137">
        <v>2.1999999999999999E-2</v>
      </c>
      <c r="T287" s="138">
        <f>S287*H287</f>
        <v>1.51074</v>
      </c>
      <c r="AR287" s="139" t="s">
        <v>133</v>
      </c>
      <c r="AT287" s="139" t="s">
        <v>128</v>
      </c>
      <c r="AU287" s="139" t="s">
        <v>80</v>
      </c>
      <c r="AY287" s="18" t="s">
        <v>126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8" t="s">
        <v>76</v>
      </c>
      <c r="BK287" s="140">
        <f>ROUND(I287*H287,2)</f>
        <v>0</v>
      </c>
      <c r="BL287" s="18" t="s">
        <v>133</v>
      </c>
      <c r="BM287" s="139" t="s">
        <v>360</v>
      </c>
    </row>
    <row r="288" spans="2:65" s="1" customFormat="1" ht="10.199999999999999">
      <c r="B288" s="33"/>
      <c r="D288" s="141" t="s">
        <v>135</v>
      </c>
      <c r="F288" s="142" t="s">
        <v>361</v>
      </c>
      <c r="I288" s="143"/>
      <c r="L288" s="33"/>
      <c r="M288" s="144"/>
      <c r="T288" s="54"/>
      <c r="AT288" s="18" t="s">
        <v>135</v>
      </c>
      <c r="AU288" s="18" t="s">
        <v>80</v>
      </c>
    </row>
    <row r="289" spans="2:65" s="12" customFormat="1" ht="10.199999999999999">
      <c r="B289" s="145"/>
      <c r="D289" s="146" t="s">
        <v>137</v>
      </c>
      <c r="E289" s="147" t="s">
        <v>19</v>
      </c>
      <c r="F289" s="148" t="s">
        <v>138</v>
      </c>
      <c r="H289" s="147" t="s">
        <v>19</v>
      </c>
      <c r="I289" s="149"/>
      <c r="L289" s="145"/>
      <c r="M289" s="150"/>
      <c r="T289" s="151"/>
      <c r="AT289" s="147" t="s">
        <v>137</v>
      </c>
      <c r="AU289" s="147" t="s">
        <v>80</v>
      </c>
      <c r="AV289" s="12" t="s">
        <v>76</v>
      </c>
      <c r="AW289" s="12" t="s">
        <v>33</v>
      </c>
      <c r="AX289" s="12" t="s">
        <v>71</v>
      </c>
      <c r="AY289" s="147" t="s">
        <v>126</v>
      </c>
    </row>
    <row r="290" spans="2:65" s="12" customFormat="1" ht="10.199999999999999">
      <c r="B290" s="145"/>
      <c r="D290" s="146" t="s">
        <v>137</v>
      </c>
      <c r="E290" s="147" t="s">
        <v>19</v>
      </c>
      <c r="F290" s="148" t="s">
        <v>362</v>
      </c>
      <c r="H290" s="147" t="s">
        <v>19</v>
      </c>
      <c r="I290" s="149"/>
      <c r="L290" s="145"/>
      <c r="M290" s="150"/>
      <c r="T290" s="151"/>
      <c r="AT290" s="147" t="s">
        <v>137</v>
      </c>
      <c r="AU290" s="147" t="s">
        <v>80</v>
      </c>
      <c r="AV290" s="12" t="s">
        <v>76</v>
      </c>
      <c r="AW290" s="12" t="s">
        <v>33</v>
      </c>
      <c r="AX290" s="12" t="s">
        <v>71</v>
      </c>
      <c r="AY290" s="147" t="s">
        <v>126</v>
      </c>
    </row>
    <row r="291" spans="2:65" s="12" customFormat="1" ht="10.199999999999999">
      <c r="B291" s="145"/>
      <c r="D291" s="146" t="s">
        <v>137</v>
      </c>
      <c r="E291" s="147" t="s">
        <v>19</v>
      </c>
      <c r="F291" s="148" t="s">
        <v>363</v>
      </c>
      <c r="H291" s="147" t="s">
        <v>19</v>
      </c>
      <c r="I291" s="149"/>
      <c r="L291" s="145"/>
      <c r="M291" s="150"/>
      <c r="T291" s="151"/>
      <c r="AT291" s="147" t="s">
        <v>137</v>
      </c>
      <c r="AU291" s="147" t="s">
        <v>80</v>
      </c>
      <c r="AV291" s="12" t="s">
        <v>76</v>
      </c>
      <c r="AW291" s="12" t="s">
        <v>33</v>
      </c>
      <c r="AX291" s="12" t="s">
        <v>71</v>
      </c>
      <c r="AY291" s="147" t="s">
        <v>126</v>
      </c>
    </row>
    <row r="292" spans="2:65" s="13" customFormat="1" ht="10.199999999999999">
      <c r="B292" s="152"/>
      <c r="D292" s="146" t="s">
        <v>137</v>
      </c>
      <c r="E292" s="153" t="s">
        <v>19</v>
      </c>
      <c r="F292" s="154" t="s">
        <v>364</v>
      </c>
      <c r="H292" s="155">
        <v>14.68</v>
      </c>
      <c r="I292" s="156"/>
      <c r="L292" s="152"/>
      <c r="M292" s="157"/>
      <c r="T292" s="158"/>
      <c r="AT292" s="153" t="s">
        <v>137</v>
      </c>
      <c r="AU292" s="153" t="s">
        <v>80</v>
      </c>
      <c r="AV292" s="13" t="s">
        <v>80</v>
      </c>
      <c r="AW292" s="13" t="s">
        <v>33</v>
      </c>
      <c r="AX292" s="13" t="s">
        <v>71</v>
      </c>
      <c r="AY292" s="153" t="s">
        <v>126</v>
      </c>
    </row>
    <row r="293" spans="2:65" s="12" customFormat="1" ht="10.199999999999999">
      <c r="B293" s="145"/>
      <c r="D293" s="146" t="s">
        <v>137</v>
      </c>
      <c r="E293" s="147" t="s">
        <v>19</v>
      </c>
      <c r="F293" s="148" t="s">
        <v>365</v>
      </c>
      <c r="H293" s="147" t="s">
        <v>19</v>
      </c>
      <c r="I293" s="149"/>
      <c r="L293" s="145"/>
      <c r="M293" s="150"/>
      <c r="T293" s="151"/>
      <c r="AT293" s="147" t="s">
        <v>137</v>
      </c>
      <c r="AU293" s="147" t="s">
        <v>80</v>
      </c>
      <c r="AV293" s="12" t="s">
        <v>76</v>
      </c>
      <c r="AW293" s="12" t="s">
        <v>33</v>
      </c>
      <c r="AX293" s="12" t="s">
        <v>71</v>
      </c>
      <c r="AY293" s="147" t="s">
        <v>126</v>
      </c>
    </row>
    <row r="294" spans="2:65" s="13" customFormat="1" ht="10.199999999999999">
      <c r="B294" s="152"/>
      <c r="D294" s="146" t="s">
        <v>137</v>
      </c>
      <c r="E294" s="153" t="s">
        <v>19</v>
      </c>
      <c r="F294" s="154" t="s">
        <v>258</v>
      </c>
      <c r="H294" s="155">
        <v>46.99</v>
      </c>
      <c r="I294" s="156"/>
      <c r="L294" s="152"/>
      <c r="M294" s="157"/>
      <c r="T294" s="158"/>
      <c r="AT294" s="153" t="s">
        <v>137</v>
      </c>
      <c r="AU294" s="153" t="s">
        <v>80</v>
      </c>
      <c r="AV294" s="13" t="s">
        <v>80</v>
      </c>
      <c r="AW294" s="13" t="s">
        <v>33</v>
      </c>
      <c r="AX294" s="13" t="s">
        <v>71</v>
      </c>
      <c r="AY294" s="153" t="s">
        <v>126</v>
      </c>
    </row>
    <row r="295" spans="2:65" s="12" customFormat="1" ht="10.199999999999999">
      <c r="B295" s="145"/>
      <c r="D295" s="146" t="s">
        <v>137</v>
      </c>
      <c r="E295" s="147" t="s">
        <v>19</v>
      </c>
      <c r="F295" s="148" t="s">
        <v>366</v>
      </c>
      <c r="H295" s="147" t="s">
        <v>19</v>
      </c>
      <c r="I295" s="149"/>
      <c r="L295" s="145"/>
      <c r="M295" s="150"/>
      <c r="T295" s="151"/>
      <c r="AT295" s="147" t="s">
        <v>137</v>
      </c>
      <c r="AU295" s="147" t="s">
        <v>80</v>
      </c>
      <c r="AV295" s="12" t="s">
        <v>76</v>
      </c>
      <c r="AW295" s="12" t="s">
        <v>33</v>
      </c>
      <c r="AX295" s="12" t="s">
        <v>71</v>
      </c>
      <c r="AY295" s="147" t="s">
        <v>126</v>
      </c>
    </row>
    <row r="296" spans="2:65" s="13" customFormat="1" ht="10.199999999999999">
      <c r="B296" s="152"/>
      <c r="D296" s="146" t="s">
        <v>137</v>
      </c>
      <c r="E296" s="153" t="s">
        <v>19</v>
      </c>
      <c r="F296" s="154" t="s">
        <v>270</v>
      </c>
      <c r="H296" s="155">
        <v>7</v>
      </c>
      <c r="I296" s="156"/>
      <c r="L296" s="152"/>
      <c r="M296" s="157"/>
      <c r="T296" s="158"/>
      <c r="AT296" s="153" t="s">
        <v>137</v>
      </c>
      <c r="AU296" s="153" t="s">
        <v>80</v>
      </c>
      <c r="AV296" s="13" t="s">
        <v>80</v>
      </c>
      <c r="AW296" s="13" t="s">
        <v>33</v>
      </c>
      <c r="AX296" s="13" t="s">
        <v>71</v>
      </c>
      <c r="AY296" s="153" t="s">
        <v>126</v>
      </c>
    </row>
    <row r="297" spans="2:65" s="14" customFormat="1" ht="10.199999999999999">
      <c r="B297" s="159"/>
      <c r="D297" s="146" t="s">
        <v>137</v>
      </c>
      <c r="E297" s="160" t="s">
        <v>19</v>
      </c>
      <c r="F297" s="161" t="s">
        <v>166</v>
      </c>
      <c r="H297" s="162">
        <v>68.67</v>
      </c>
      <c r="I297" s="163"/>
      <c r="L297" s="159"/>
      <c r="M297" s="164"/>
      <c r="T297" s="165"/>
      <c r="AT297" s="160" t="s">
        <v>137</v>
      </c>
      <c r="AU297" s="160" t="s">
        <v>80</v>
      </c>
      <c r="AV297" s="14" t="s">
        <v>133</v>
      </c>
      <c r="AW297" s="14" t="s">
        <v>33</v>
      </c>
      <c r="AX297" s="14" t="s">
        <v>76</v>
      </c>
      <c r="AY297" s="160" t="s">
        <v>126</v>
      </c>
    </row>
    <row r="298" spans="2:65" s="1" customFormat="1" ht="16.5" customHeight="1">
      <c r="B298" s="33"/>
      <c r="C298" s="128" t="s">
        <v>367</v>
      </c>
      <c r="D298" s="128" t="s">
        <v>128</v>
      </c>
      <c r="E298" s="129" t="s">
        <v>368</v>
      </c>
      <c r="F298" s="130" t="s">
        <v>369</v>
      </c>
      <c r="G298" s="131" t="s">
        <v>131</v>
      </c>
      <c r="H298" s="132">
        <v>143.364</v>
      </c>
      <c r="I298" s="133"/>
      <c r="J298" s="134">
        <f>ROUND(I298*H298,2)</f>
        <v>0</v>
      </c>
      <c r="K298" s="130" t="s">
        <v>132</v>
      </c>
      <c r="L298" s="33"/>
      <c r="M298" s="135" t="s">
        <v>19</v>
      </c>
      <c r="N298" s="136" t="s">
        <v>42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133</v>
      </c>
      <c r="AT298" s="139" t="s">
        <v>128</v>
      </c>
      <c r="AU298" s="139" t="s">
        <v>80</v>
      </c>
      <c r="AY298" s="18" t="s">
        <v>126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76</v>
      </c>
      <c r="BK298" s="140">
        <f>ROUND(I298*H298,2)</f>
        <v>0</v>
      </c>
      <c r="BL298" s="18" t="s">
        <v>133</v>
      </c>
      <c r="BM298" s="139" t="s">
        <v>370</v>
      </c>
    </row>
    <row r="299" spans="2:65" s="1" customFormat="1" ht="10.199999999999999">
      <c r="B299" s="33"/>
      <c r="D299" s="141" t="s">
        <v>135</v>
      </c>
      <c r="F299" s="142" t="s">
        <v>371</v>
      </c>
      <c r="I299" s="143"/>
      <c r="L299" s="33"/>
      <c r="M299" s="144"/>
      <c r="T299" s="54"/>
      <c r="AT299" s="18" t="s">
        <v>135</v>
      </c>
      <c r="AU299" s="18" t="s">
        <v>80</v>
      </c>
    </row>
    <row r="300" spans="2:65" s="12" customFormat="1" ht="10.199999999999999">
      <c r="B300" s="145"/>
      <c r="D300" s="146" t="s">
        <v>137</v>
      </c>
      <c r="E300" s="147" t="s">
        <v>19</v>
      </c>
      <c r="F300" s="148" t="s">
        <v>138</v>
      </c>
      <c r="H300" s="147" t="s">
        <v>19</v>
      </c>
      <c r="I300" s="149"/>
      <c r="L300" s="145"/>
      <c r="M300" s="150"/>
      <c r="T300" s="151"/>
      <c r="AT300" s="147" t="s">
        <v>137</v>
      </c>
      <c r="AU300" s="147" t="s">
        <v>80</v>
      </c>
      <c r="AV300" s="12" t="s">
        <v>76</v>
      </c>
      <c r="AW300" s="12" t="s">
        <v>33</v>
      </c>
      <c r="AX300" s="12" t="s">
        <v>71</v>
      </c>
      <c r="AY300" s="147" t="s">
        <v>126</v>
      </c>
    </row>
    <row r="301" spans="2:65" s="12" customFormat="1" ht="10.199999999999999">
      <c r="B301" s="145"/>
      <c r="D301" s="146" t="s">
        <v>137</v>
      </c>
      <c r="E301" s="147" t="s">
        <v>19</v>
      </c>
      <c r="F301" s="148" t="s">
        <v>363</v>
      </c>
      <c r="H301" s="147" t="s">
        <v>19</v>
      </c>
      <c r="I301" s="149"/>
      <c r="L301" s="145"/>
      <c r="M301" s="150"/>
      <c r="T301" s="151"/>
      <c r="AT301" s="147" t="s">
        <v>137</v>
      </c>
      <c r="AU301" s="147" t="s">
        <v>80</v>
      </c>
      <c r="AV301" s="12" t="s">
        <v>76</v>
      </c>
      <c r="AW301" s="12" t="s">
        <v>33</v>
      </c>
      <c r="AX301" s="12" t="s">
        <v>71</v>
      </c>
      <c r="AY301" s="147" t="s">
        <v>126</v>
      </c>
    </row>
    <row r="302" spans="2:65" s="13" customFormat="1" ht="10.199999999999999">
      <c r="B302" s="152"/>
      <c r="D302" s="146" t="s">
        <v>137</v>
      </c>
      <c r="E302" s="153" t="s">
        <v>19</v>
      </c>
      <c r="F302" s="154" t="s">
        <v>364</v>
      </c>
      <c r="H302" s="155">
        <v>14.68</v>
      </c>
      <c r="I302" s="156"/>
      <c r="L302" s="152"/>
      <c r="M302" s="157"/>
      <c r="T302" s="158"/>
      <c r="AT302" s="153" t="s">
        <v>137</v>
      </c>
      <c r="AU302" s="153" t="s">
        <v>80</v>
      </c>
      <c r="AV302" s="13" t="s">
        <v>80</v>
      </c>
      <c r="AW302" s="13" t="s">
        <v>33</v>
      </c>
      <c r="AX302" s="13" t="s">
        <v>71</v>
      </c>
      <c r="AY302" s="153" t="s">
        <v>126</v>
      </c>
    </row>
    <row r="303" spans="2:65" s="12" customFormat="1" ht="10.199999999999999">
      <c r="B303" s="145"/>
      <c r="D303" s="146" t="s">
        <v>137</v>
      </c>
      <c r="E303" s="147" t="s">
        <v>19</v>
      </c>
      <c r="F303" s="148" t="s">
        <v>365</v>
      </c>
      <c r="H303" s="147" t="s">
        <v>19</v>
      </c>
      <c r="I303" s="149"/>
      <c r="L303" s="145"/>
      <c r="M303" s="150"/>
      <c r="T303" s="151"/>
      <c r="AT303" s="147" t="s">
        <v>137</v>
      </c>
      <c r="AU303" s="147" t="s">
        <v>80</v>
      </c>
      <c r="AV303" s="12" t="s">
        <v>76</v>
      </c>
      <c r="AW303" s="12" t="s">
        <v>33</v>
      </c>
      <c r="AX303" s="12" t="s">
        <v>71</v>
      </c>
      <c r="AY303" s="147" t="s">
        <v>126</v>
      </c>
    </row>
    <row r="304" spans="2:65" s="13" customFormat="1" ht="10.199999999999999">
      <c r="B304" s="152"/>
      <c r="D304" s="146" t="s">
        <v>137</v>
      </c>
      <c r="E304" s="153" t="s">
        <v>19</v>
      </c>
      <c r="F304" s="154" t="s">
        <v>258</v>
      </c>
      <c r="H304" s="155">
        <v>46.99</v>
      </c>
      <c r="I304" s="156"/>
      <c r="L304" s="152"/>
      <c r="M304" s="157"/>
      <c r="T304" s="158"/>
      <c r="AT304" s="153" t="s">
        <v>137</v>
      </c>
      <c r="AU304" s="153" t="s">
        <v>80</v>
      </c>
      <c r="AV304" s="13" t="s">
        <v>80</v>
      </c>
      <c r="AW304" s="13" t="s">
        <v>33</v>
      </c>
      <c r="AX304" s="13" t="s">
        <v>71</v>
      </c>
      <c r="AY304" s="153" t="s">
        <v>126</v>
      </c>
    </row>
    <row r="305" spans="2:51" s="12" customFormat="1" ht="10.199999999999999">
      <c r="B305" s="145"/>
      <c r="D305" s="146" t="s">
        <v>137</v>
      </c>
      <c r="E305" s="147" t="s">
        <v>19</v>
      </c>
      <c r="F305" s="148" t="s">
        <v>366</v>
      </c>
      <c r="H305" s="147" t="s">
        <v>19</v>
      </c>
      <c r="I305" s="149"/>
      <c r="L305" s="145"/>
      <c r="M305" s="150"/>
      <c r="T305" s="151"/>
      <c r="AT305" s="147" t="s">
        <v>137</v>
      </c>
      <c r="AU305" s="147" t="s">
        <v>80</v>
      </c>
      <c r="AV305" s="12" t="s">
        <v>76</v>
      </c>
      <c r="AW305" s="12" t="s">
        <v>33</v>
      </c>
      <c r="AX305" s="12" t="s">
        <v>71</v>
      </c>
      <c r="AY305" s="147" t="s">
        <v>126</v>
      </c>
    </row>
    <row r="306" spans="2:51" s="13" customFormat="1" ht="10.199999999999999">
      <c r="B306" s="152"/>
      <c r="D306" s="146" t="s">
        <v>137</v>
      </c>
      <c r="E306" s="153" t="s">
        <v>19</v>
      </c>
      <c r="F306" s="154" t="s">
        <v>270</v>
      </c>
      <c r="H306" s="155">
        <v>7</v>
      </c>
      <c r="I306" s="156"/>
      <c r="L306" s="152"/>
      <c r="M306" s="157"/>
      <c r="T306" s="158"/>
      <c r="AT306" s="153" t="s">
        <v>137</v>
      </c>
      <c r="AU306" s="153" t="s">
        <v>80</v>
      </c>
      <c r="AV306" s="13" t="s">
        <v>80</v>
      </c>
      <c r="AW306" s="13" t="s">
        <v>33</v>
      </c>
      <c r="AX306" s="13" t="s">
        <v>71</v>
      </c>
      <c r="AY306" s="153" t="s">
        <v>126</v>
      </c>
    </row>
    <row r="307" spans="2:51" s="15" customFormat="1" ht="10.199999999999999">
      <c r="B307" s="166"/>
      <c r="D307" s="146" t="s">
        <v>137</v>
      </c>
      <c r="E307" s="167" t="s">
        <v>19</v>
      </c>
      <c r="F307" s="168" t="s">
        <v>210</v>
      </c>
      <c r="H307" s="169">
        <v>68.67</v>
      </c>
      <c r="I307" s="170"/>
      <c r="L307" s="166"/>
      <c r="M307" s="171"/>
      <c r="T307" s="172"/>
      <c r="AT307" s="167" t="s">
        <v>137</v>
      </c>
      <c r="AU307" s="167" t="s">
        <v>80</v>
      </c>
      <c r="AV307" s="15" t="s">
        <v>140</v>
      </c>
      <c r="AW307" s="15" t="s">
        <v>33</v>
      </c>
      <c r="AX307" s="15" t="s">
        <v>71</v>
      </c>
      <c r="AY307" s="167" t="s">
        <v>126</v>
      </c>
    </row>
    <row r="308" spans="2:51" s="12" customFormat="1" ht="10.199999999999999">
      <c r="B308" s="145"/>
      <c r="D308" s="146" t="s">
        <v>137</v>
      </c>
      <c r="E308" s="147" t="s">
        <v>19</v>
      </c>
      <c r="F308" s="148" t="s">
        <v>250</v>
      </c>
      <c r="H308" s="147" t="s">
        <v>19</v>
      </c>
      <c r="I308" s="149"/>
      <c r="L308" s="145"/>
      <c r="M308" s="150"/>
      <c r="T308" s="151"/>
      <c r="AT308" s="147" t="s">
        <v>137</v>
      </c>
      <c r="AU308" s="147" t="s">
        <v>80</v>
      </c>
      <c r="AV308" s="12" t="s">
        <v>76</v>
      </c>
      <c r="AW308" s="12" t="s">
        <v>33</v>
      </c>
      <c r="AX308" s="12" t="s">
        <v>71</v>
      </c>
      <c r="AY308" s="147" t="s">
        <v>126</v>
      </c>
    </row>
    <row r="309" spans="2:51" s="13" customFormat="1" ht="10.199999999999999">
      <c r="B309" s="152"/>
      <c r="D309" s="146" t="s">
        <v>137</v>
      </c>
      <c r="E309" s="153" t="s">
        <v>19</v>
      </c>
      <c r="F309" s="154" t="s">
        <v>251</v>
      </c>
      <c r="H309" s="155">
        <v>7.8</v>
      </c>
      <c r="I309" s="156"/>
      <c r="L309" s="152"/>
      <c r="M309" s="157"/>
      <c r="T309" s="158"/>
      <c r="AT309" s="153" t="s">
        <v>137</v>
      </c>
      <c r="AU309" s="153" t="s">
        <v>80</v>
      </c>
      <c r="AV309" s="13" t="s">
        <v>80</v>
      </c>
      <c r="AW309" s="13" t="s">
        <v>33</v>
      </c>
      <c r="AX309" s="13" t="s">
        <v>71</v>
      </c>
      <c r="AY309" s="153" t="s">
        <v>126</v>
      </c>
    </row>
    <row r="310" spans="2:51" s="15" customFormat="1" ht="10.199999999999999">
      <c r="B310" s="166"/>
      <c r="D310" s="146" t="s">
        <v>137</v>
      </c>
      <c r="E310" s="167" t="s">
        <v>19</v>
      </c>
      <c r="F310" s="168" t="s">
        <v>210</v>
      </c>
      <c r="H310" s="169">
        <v>7.8</v>
      </c>
      <c r="I310" s="170"/>
      <c r="L310" s="166"/>
      <c r="M310" s="171"/>
      <c r="T310" s="172"/>
      <c r="AT310" s="167" t="s">
        <v>137</v>
      </c>
      <c r="AU310" s="167" t="s">
        <v>80</v>
      </c>
      <c r="AV310" s="15" t="s">
        <v>140</v>
      </c>
      <c r="AW310" s="15" t="s">
        <v>33</v>
      </c>
      <c r="AX310" s="15" t="s">
        <v>71</v>
      </c>
      <c r="AY310" s="167" t="s">
        <v>126</v>
      </c>
    </row>
    <row r="311" spans="2:51" s="12" customFormat="1" ht="10.199999999999999">
      <c r="B311" s="145"/>
      <c r="D311" s="146" t="s">
        <v>137</v>
      </c>
      <c r="E311" s="147" t="s">
        <v>19</v>
      </c>
      <c r="F311" s="148" t="s">
        <v>209</v>
      </c>
      <c r="H311" s="147" t="s">
        <v>19</v>
      </c>
      <c r="I311" s="149"/>
      <c r="L311" s="145"/>
      <c r="M311" s="150"/>
      <c r="T311" s="151"/>
      <c r="AT311" s="147" t="s">
        <v>137</v>
      </c>
      <c r="AU311" s="147" t="s">
        <v>80</v>
      </c>
      <c r="AV311" s="12" t="s">
        <v>76</v>
      </c>
      <c r="AW311" s="12" t="s">
        <v>33</v>
      </c>
      <c r="AX311" s="12" t="s">
        <v>71</v>
      </c>
      <c r="AY311" s="147" t="s">
        <v>126</v>
      </c>
    </row>
    <row r="312" spans="2:51" s="13" customFormat="1" ht="10.199999999999999">
      <c r="B312" s="152"/>
      <c r="D312" s="146" t="s">
        <v>137</v>
      </c>
      <c r="E312" s="153" t="s">
        <v>19</v>
      </c>
      <c r="F312" s="154" t="s">
        <v>198</v>
      </c>
      <c r="H312" s="155">
        <v>32</v>
      </c>
      <c r="I312" s="156"/>
      <c r="L312" s="152"/>
      <c r="M312" s="157"/>
      <c r="T312" s="158"/>
      <c r="AT312" s="153" t="s">
        <v>137</v>
      </c>
      <c r="AU312" s="153" t="s">
        <v>80</v>
      </c>
      <c r="AV312" s="13" t="s">
        <v>80</v>
      </c>
      <c r="AW312" s="13" t="s">
        <v>33</v>
      </c>
      <c r="AX312" s="13" t="s">
        <v>71</v>
      </c>
      <c r="AY312" s="153" t="s">
        <v>126</v>
      </c>
    </row>
    <row r="313" spans="2:51" s="15" customFormat="1" ht="10.199999999999999">
      <c r="B313" s="166"/>
      <c r="D313" s="146" t="s">
        <v>137</v>
      </c>
      <c r="E313" s="167" t="s">
        <v>19</v>
      </c>
      <c r="F313" s="168" t="s">
        <v>210</v>
      </c>
      <c r="H313" s="169">
        <v>32</v>
      </c>
      <c r="I313" s="170"/>
      <c r="L313" s="166"/>
      <c r="M313" s="171"/>
      <c r="T313" s="172"/>
      <c r="AT313" s="167" t="s">
        <v>137</v>
      </c>
      <c r="AU313" s="167" t="s">
        <v>80</v>
      </c>
      <c r="AV313" s="15" t="s">
        <v>140</v>
      </c>
      <c r="AW313" s="15" t="s">
        <v>33</v>
      </c>
      <c r="AX313" s="15" t="s">
        <v>71</v>
      </c>
      <c r="AY313" s="167" t="s">
        <v>126</v>
      </c>
    </row>
    <row r="314" spans="2:51" s="12" customFormat="1" ht="10.199999999999999">
      <c r="B314" s="145"/>
      <c r="D314" s="146" t="s">
        <v>137</v>
      </c>
      <c r="E314" s="147" t="s">
        <v>19</v>
      </c>
      <c r="F314" s="148" t="s">
        <v>199</v>
      </c>
      <c r="H314" s="147" t="s">
        <v>19</v>
      </c>
      <c r="I314" s="149"/>
      <c r="L314" s="145"/>
      <c r="M314" s="150"/>
      <c r="T314" s="151"/>
      <c r="AT314" s="147" t="s">
        <v>137</v>
      </c>
      <c r="AU314" s="147" t="s">
        <v>80</v>
      </c>
      <c r="AV314" s="12" t="s">
        <v>76</v>
      </c>
      <c r="AW314" s="12" t="s">
        <v>33</v>
      </c>
      <c r="AX314" s="12" t="s">
        <v>71</v>
      </c>
      <c r="AY314" s="147" t="s">
        <v>126</v>
      </c>
    </row>
    <row r="315" spans="2:51" s="13" customFormat="1" ht="10.199999999999999">
      <c r="B315" s="152"/>
      <c r="D315" s="146" t="s">
        <v>137</v>
      </c>
      <c r="E315" s="153" t="s">
        <v>19</v>
      </c>
      <c r="F315" s="154" t="s">
        <v>200</v>
      </c>
      <c r="H315" s="155">
        <v>9</v>
      </c>
      <c r="I315" s="156"/>
      <c r="L315" s="152"/>
      <c r="M315" s="157"/>
      <c r="T315" s="158"/>
      <c r="AT315" s="153" t="s">
        <v>137</v>
      </c>
      <c r="AU315" s="153" t="s">
        <v>80</v>
      </c>
      <c r="AV315" s="13" t="s">
        <v>80</v>
      </c>
      <c r="AW315" s="13" t="s">
        <v>33</v>
      </c>
      <c r="AX315" s="13" t="s">
        <v>71</v>
      </c>
      <c r="AY315" s="153" t="s">
        <v>126</v>
      </c>
    </row>
    <row r="316" spans="2:51" s="15" customFormat="1" ht="10.199999999999999">
      <c r="B316" s="166"/>
      <c r="D316" s="146" t="s">
        <v>137</v>
      </c>
      <c r="E316" s="167" t="s">
        <v>19</v>
      </c>
      <c r="F316" s="168" t="s">
        <v>210</v>
      </c>
      <c r="H316" s="169">
        <v>9</v>
      </c>
      <c r="I316" s="170"/>
      <c r="L316" s="166"/>
      <c r="M316" s="171"/>
      <c r="T316" s="172"/>
      <c r="AT316" s="167" t="s">
        <v>137</v>
      </c>
      <c r="AU316" s="167" t="s">
        <v>80</v>
      </c>
      <c r="AV316" s="15" t="s">
        <v>140</v>
      </c>
      <c r="AW316" s="15" t="s">
        <v>33</v>
      </c>
      <c r="AX316" s="15" t="s">
        <v>71</v>
      </c>
      <c r="AY316" s="167" t="s">
        <v>126</v>
      </c>
    </row>
    <row r="317" spans="2:51" s="12" customFormat="1" ht="10.199999999999999">
      <c r="B317" s="145"/>
      <c r="D317" s="146" t="s">
        <v>137</v>
      </c>
      <c r="E317" s="147" t="s">
        <v>19</v>
      </c>
      <c r="F317" s="148" t="s">
        <v>211</v>
      </c>
      <c r="H317" s="147" t="s">
        <v>19</v>
      </c>
      <c r="I317" s="149"/>
      <c r="L317" s="145"/>
      <c r="M317" s="150"/>
      <c r="T317" s="151"/>
      <c r="AT317" s="147" t="s">
        <v>137</v>
      </c>
      <c r="AU317" s="147" t="s">
        <v>80</v>
      </c>
      <c r="AV317" s="12" t="s">
        <v>76</v>
      </c>
      <c r="AW317" s="12" t="s">
        <v>33</v>
      </c>
      <c r="AX317" s="12" t="s">
        <v>71</v>
      </c>
      <c r="AY317" s="147" t="s">
        <v>126</v>
      </c>
    </row>
    <row r="318" spans="2:51" s="13" customFormat="1" ht="10.199999999999999">
      <c r="B318" s="152"/>
      <c r="D318" s="146" t="s">
        <v>137</v>
      </c>
      <c r="E318" s="153" t="s">
        <v>19</v>
      </c>
      <c r="F318" s="154" t="s">
        <v>202</v>
      </c>
      <c r="H318" s="155">
        <v>1.5149999999999999</v>
      </c>
      <c r="I318" s="156"/>
      <c r="L318" s="152"/>
      <c r="M318" s="157"/>
      <c r="T318" s="158"/>
      <c r="AT318" s="153" t="s">
        <v>137</v>
      </c>
      <c r="AU318" s="153" t="s">
        <v>80</v>
      </c>
      <c r="AV318" s="13" t="s">
        <v>80</v>
      </c>
      <c r="AW318" s="13" t="s">
        <v>33</v>
      </c>
      <c r="AX318" s="13" t="s">
        <v>71</v>
      </c>
      <c r="AY318" s="153" t="s">
        <v>126</v>
      </c>
    </row>
    <row r="319" spans="2:51" s="13" customFormat="1" ht="10.199999999999999">
      <c r="B319" s="152"/>
      <c r="D319" s="146" t="s">
        <v>137</v>
      </c>
      <c r="E319" s="153" t="s">
        <v>19</v>
      </c>
      <c r="F319" s="154" t="s">
        <v>203</v>
      </c>
      <c r="H319" s="155">
        <v>1.4850000000000001</v>
      </c>
      <c r="I319" s="156"/>
      <c r="L319" s="152"/>
      <c r="M319" s="157"/>
      <c r="T319" s="158"/>
      <c r="AT319" s="153" t="s">
        <v>137</v>
      </c>
      <c r="AU319" s="153" t="s">
        <v>80</v>
      </c>
      <c r="AV319" s="13" t="s">
        <v>80</v>
      </c>
      <c r="AW319" s="13" t="s">
        <v>33</v>
      </c>
      <c r="AX319" s="13" t="s">
        <v>71</v>
      </c>
      <c r="AY319" s="153" t="s">
        <v>126</v>
      </c>
    </row>
    <row r="320" spans="2:51" s="15" customFormat="1" ht="10.199999999999999">
      <c r="B320" s="166"/>
      <c r="D320" s="146" t="s">
        <v>137</v>
      </c>
      <c r="E320" s="167" t="s">
        <v>19</v>
      </c>
      <c r="F320" s="168" t="s">
        <v>210</v>
      </c>
      <c r="H320" s="169">
        <v>3</v>
      </c>
      <c r="I320" s="170"/>
      <c r="L320" s="166"/>
      <c r="M320" s="171"/>
      <c r="T320" s="172"/>
      <c r="AT320" s="167" t="s">
        <v>137</v>
      </c>
      <c r="AU320" s="167" t="s">
        <v>80</v>
      </c>
      <c r="AV320" s="15" t="s">
        <v>140</v>
      </c>
      <c r="AW320" s="15" t="s">
        <v>33</v>
      </c>
      <c r="AX320" s="15" t="s">
        <v>71</v>
      </c>
      <c r="AY320" s="167" t="s">
        <v>126</v>
      </c>
    </row>
    <row r="321" spans="2:65" s="12" customFormat="1" ht="10.199999999999999">
      <c r="B321" s="145"/>
      <c r="D321" s="146" t="s">
        <v>137</v>
      </c>
      <c r="E321" s="147" t="s">
        <v>19</v>
      </c>
      <c r="F321" s="148" t="s">
        <v>372</v>
      </c>
      <c r="H321" s="147" t="s">
        <v>19</v>
      </c>
      <c r="I321" s="149"/>
      <c r="L321" s="145"/>
      <c r="M321" s="150"/>
      <c r="T321" s="151"/>
      <c r="AT321" s="147" t="s">
        <v>137</v>
      </c>
      <c r="AU321" s="147" t="s">
        <v>80</v>
      </c>
      <c r="AV321" s="12" t="s">
        <v>76</v>
      </c>
      <c r="AW321" s="12" t="s">
        <v>33</v>
      </c>
      <c r="AX321" s="12" t="s">
        <v>71</v>
      </c>
      <c r="AY321" s="147" t="s">
        <v>126</v>
      </c>
    </row>
    <row r="322" spans="2:65" s="13" customFormat="1" ht="10.199999999999999">
      <c r="B322" s="152"/>
      <c r="D322" s="146" t="s">
        <v>137</v>
      </c>
      <c r="E322" s="153" t="s">
        <v>19</v>
      </c>
      <c r="F322" s="154" t="s">
        <v>373</v>
      </c>
      <c r="H322" s="155">
        <v>15.881</v>
      </c>
      <c r="I322" s="156"/>
      <c r="L322" s="152"/>
      <c r="M322" s="157"/>
      <c r="T322" s="158"/>
      <c r="AT322" s="153" t="s">
        <v>137</v>
      </c>
      <c r="AU322" s="153" t="s">
        <v>80</v>
      </c>
      <c r="AV322" s="13" t="s">
        <v>80</v>
      </c>
      <c r="AW322" s="13" t="s">
        <v>33</v>
      </c>
      <c r="AX322" s="13" t="s">
        <v>71</v>
      </c>
      <c r="AY322" s="153" t="s">
        <v>126</v>
      </c>
    </row>
    <row r="323" spans="2:65" s="13" customFormat="1" ht="10.199999999999999">
      <c r="B323" s="152"/>
      <c r="D323" s="146" t="s">
        <v>137</v>
      </c>
      <c r="E323" s="153" t="s">
        <v>19</v>
      </c>
      <c r="F323" s="154" t="s">
        <v>374</v>
      </c>
      <c r="H323" s="155">
        <v>7.0129999999999999</v>
      </c>
      <c r="I323" s="156"/>
      <c r="L323" s="152"/>
      <c r="M323" s="157"/>
      <c r="T323" s="158"/>
      <c r="AT323" s="153" t="s">
        <v>137</v>
      </c>
      <c r="AU323" s="153" t="s">
        <v>80</v>
      </c>
      <c r="AV323" s="13" t="s">
        <v>80</v>
      </c>
      <c r="AW323" s="13" t="s">
        <v>33</v>
      </c>
      <c r="AX323" s="13" t="s">
        <v>71</v>
      </c>
      <c r="AY323" s="153" t="s">
        <v>126</v>
      </c>
    </row>
    <row r="324" spans="2:65" s="15" customFormat="1" ht="10.199999999999999">
      <c r="B324" s="166"/>
      <c r="D324" s="146" t="s">
        <v>137</v>
      </c>
      <c r="E324" s="167" t="s">
        <v>19</v>
      </c>
      <c r="F324" s="168" t="s">
        <v>210</v>
      </c>
      <c r="H324" s="169">
        <v>22.893999999999998</v>
      </c>
      <c r="I324" s="170"/>
      <c r="L324" s="166"/>
      <c r="M324" s="171"/>
      <c r="T324" s="172"/>
      <c r="AT324" s="167" t="s">
        <v>137</v>
      </c>
      <c r="AU324" s="167" t="s">
        <v>80</v>
      </c>
      <c r="AV324" s="15" t="s">
        <v>140</v>
      </c>
      <c r="AW324" s="15" t="s">
        <v>33</v>
      </c>
      <c r="AX324" s="15" t="s">
        <v>71</v>
      </c>
      <c r="AY324" s="167" t="s">
        <v>126</v>
      </c>
    </row>
    <row r="325" spans="2:65" s="14" customFormat="1" ht="10.199999999999999">
      <c r="B325" s="159"/>
      <c r="D325" s="146" t="s">
        <v>137</v>
      </c>
      <c r="E325" s="160" t="s">
        <v>19</v>
      </c>
      <c r="F325" s="161" t="s">
        <v>166</v>
      </c>
      <c r="H325" s="162">
        <v>143.364</v>
      </c>
      <c r="I325" s="163"/>
      <c r="L325" s="159"/>
      <c r="M325" s="164"/>
      <c r="T325" s="165"/>
      <c r="AT325" s="160" t="s">
        <v>137</v>
      </c>
      <c r="AU325" s="160" t="s">
        <v>80</v>
      </c>
      <c r="AV325" s="14" t="s">
        <v>133</v>
      </c>
      <c r="AW325" s="14" t="s">
        <v>33</v>
      </c>
      <c r="AX325" s="14" t="s">
        <v>76</v>
      </c>
      <c r="AY325" s="160" t="s">
        <v>126</v>
      </c>
    </row>
    <row r="326" spans="2:65" s="1" customFormat="1" ht="21.75" customHeight="1">
      <c r="B326" s="33"/>
      <c r="C326" s="128" t="s">
        <v>375</v>
      </c>
      <c r="D326" s="128" t="s">
        <v>128</v>
      </c>
      <c r="E326" s="129" t="s">
        <v>376</v>
      </c>
      <c r="F326" s="130" t="s">
        <v>377</v>
      </c>
      <c r="G326" s="131" t="s">
        <v>131</v>
      </c>
      <c r="H326" s="132">
        <v>3.32</v>
      </c>
      <c r="I326" s="133"/>
      <c r="J326" s="134">
        <f>ROUND(I326*H326,2)</f>
        <v>0</v>
      </c>
      <c r="K326" s="130" t="s">
        <v>132</v>
      </c>
      <c r="L326" s="33"/>
      <c r="M326" s="135" t="s">
        <v>19</v>
      </c>
      <c r="N326" s="136" t="s">
        <v>42</v>
      </c>
      <c r="P326" s="137">
        <f>O326*H326</f>
        <v>0</v>
      </c>
      <c r="Q326" s="137">
        <v>3.8850000000000003E-2</v>
      </c>
      <c r="R326" s="137">
        <f>Q326*H326</f>
        <v>0.12898200000000001</v>
      </c>
      <c r="S326" s="137">
        <v>0</v>
      </c>
      <c r="T326" s="138">
        <f>S326*H326</f>
        <v>0</v>
      </c>
      <c r="AR326" s="139" t="s">
        <v>133</v>
      </c>
      <c r="AT326" s="139" t="s">
        <v>128</v>
      </c>
      <c r="AU326" s="139" t="s">
        <v>80</v>
      </c>
      <c r="AY326" s="18" t="s">
        <v>126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76</v>
      </c>
      <c r="BK326" s="140">
        <f>ROUND(I326*H326,2)</f>
        <v>0</v>
      </c>
      <c r="BL326" s="18" t="s">
        <v>133</v>
      </c>
      <c r="BM326" s="139" t="s">
        <v>378</v>
      </c>
    </row>
    <row r="327" spans="2:65" s="1" customFormat="1" ht="10.199999999999999">
      <c r="B327" s="33"/>
      <c r="D327" s="141" t="s">
        <v>135</v>
      </c>
      <c r="F327" s="142" t="s">
        <v>379</v>
      </c>
      <c r="I327" s="143"/>
      <c r="L327" s="33"/>
      <c r="M327" s="144"/>
      <c r="T327" s="54"/>
      <c r="AT327" s="18" t="s">
        <v>135</v>
      </c>
      <c r="AU327" s="18" t="s">
        <v>80</v>
      </c>
    </row>
    <row r="328" spans="2:65" s="12" customFormat="1" ht="10.199999999999999">
      <c r="B328" s="145"/>
      <c r="D328" s="146" t="s">
        <v>137</v>
      </c>
      <c r="E328" s="147" t="s">
        <v>19</v>
      </c>
      <c r="F328" s="148" t="s">
        <v>138</v>
      </c>
      <c r="H328" s="147" t="s">
        <v>19</v>
      </c>
      <c r="I328" s="149"/>
      <c r="L328" s="145"/>
      <c r="M328" s="150"/>
      <c r="T328" s="151"/>
      <c r="AT328" s="147" t="s">
        <v>137</v>
      </c>
      <c r="AU328" s="147" t="s">
        <v>80</v>
      </c>
      <c r="AV328" s="12" t="s">
        <v>76</v>
      </c>
      <c r="AW328" s="12" t="s">
        <v>33</v>
      </c>
      <c r="AX328" s="12" t="s">
        <v>71</v>
      </c>
      <c r="AY328" s="147" t="s">
        <v>126</v>
      </c>
    </row>
    <row r="329" spans="2:65" s="12" customFormat="1" ht="10.199999999999999">
      <c r="B329" s="145"/>
      <c r="D329" s="146" t="s">
        <v>137</v>
      </c>
      <c r="E329" s="147" t="s">
        <v>19</v>
      </c>
      <c r="F329" s="148" t="s">
        <v>211</v>
      </c>
      <c r="H329" s="147" t="s">
        <v>19</v>
      </c>
      <c r="I329" s="149"/>
      <c r="L329" s="145"/>
      <c r="M329" s="150"/>
      <c r="T329" s="151"/>
      <c r="AT329" s="147" t="s">
        <v>137</v>
      </c>
      <c r="AU329" s="147" t="s">
        <v>80</v>
      </c>
      <c r="AV329" s="12" t="s">
        <v>76</v>
      </c>
      <c r="AW329" s="12" t="s">
        <v>33</v>
      </c>
      <c r="AX329" s="12" t="s">
        <v>71</v>
      </c>
      <c r="AY329" s="147" t="s">
        <v>126</v>
      </c>
    </row>
    <row r="330" spans="2:65" s="13" customFormat="1" ht="10.199999999999999">
      <c r="B330" s="152"/>
      <c r="D330" s="146" t="s">
        <v>137</v>
      </c>
      <c r="E330" s="153" t="s">
        <v>19</v>
      </c>
      <c r="F330" s="154" t="s">
        <v>202</v>
      </c>
      <c r="H330" s="155">
        <v>1.5149999999999999</v>
      </c>
      <c r="I330" s="156"/>
      <c r="L330" s="152"/>
      <c r="M330" s="157"/>
      <c r="T330" s="158"/>
      <c r="AT330" s="153" t="s">
        <v>137</v>
      </c>
      <c r="AU330" s="153" t="s">
        <v>80</v>
      </c>
      <c r="AV330" s="13" t="s">
        <v>80</v>
      </c>
      <c r="AW330" s="13" t="s">
        <v>33</v>
      </c>
      <c r="AX330" s="13" t="s">
        <v>71</v>
      </c>
      <c r="AY330" s="153" t="s">
        <v>126</v>
      </c>
    </row>
    <row r="331" spans="2:65" s="13" customFormat="1" ht="10.199999999999999">
      <c r="B331" s="152"/>
      <c r="D331" s="146" t="s">
        <v>137</v>
      </c>
      <c r="E331" s="153" t="s">
        <v>19</v>
      </c>
      <c r="F331" s="154" t="s">
        <v>203</v>
      </c>
      <c r="H331" s="155">
        <v>1.4850000000000001</v>
      </c>
      <c r="I331" s="156"/>
      <c r="L331" s="152"/>
      <c r="M331" s="157"/>
      <c r="T331" s="158"/>
      <c r="AT331" s="153" t="s">
        <v>137</v>
      </c>
      <c r="AU331" s="153" t="s">
        <v>80</v>
      </c>
      <c r="AV331" s="13" t="s">
        <v>80</v>
      </c>
      <c r="AW331" s="13" t="s">
        <v>33</v>
      </c>
      <c r="AX331" s="13" t="s">
        <v>71</v>
      </c>
      <c r="AY331" s="153" t="s">
        <v>126</v>
      </c>
    </row>
    <row r="332" spans="2:65" s="12" customFormat="1" ht="10.199999999999999">
      <c r="B332" s="145"/>
      <c r="D332" s="146" t="s">
        <v>137</v>
      </c>
      <c r="E332" s="147" t="s">
        <v>19</v>
      </c>
      <c r="F332" s="148" t="s">
        <v>380</v>
      </c>
      <c r="H332" s="147" t="s">
        <v>19</v>
      </c>
      <c r="I332" s="149"/>
      <c r="L332" s="145"/>
      <c r="M332" s="150"/>
      <c r="T332" s="151"/>
      <c r="AT332" s="147" t="s">
        <v>137</v>
      </c>
      <c r="AU332" s="147" t="s">
        <v>80</v>
      </c>
      <c r="AV332" s="12" t="s">
        <v>76</v>
      </c>
      <c r="AW332" s="12" t="s">
        <v>33</v>
      </c>
      <c r="AX332" s="12" t="s">
        <v>71</v>
      </c>
      <c r="AY332" s="147" t="s">
        <v>126</v>
      </c>
    </row>
    <row r="333" spans="2:65" s="13" customFormat="1" ht="10.199999999999999">
      <c r="B333" s="152"/>
      <c r="D333" s="146" t="s">
        <v>137</v>
      </c>
      <c r="E333" s="153" t="s">
        <v>19</v>
      </c>
      <c r="F333" s="154" t="s">
        <v>381</v>
      </c>
      <c r="H333" s="155">
        <v>0.32</v>
      </c>
      <c r="I333" s="156"/>
      <c r="L333" s="152"/>
      <c r="M333" s="157"/>
      <c r="T333" s="158"/>
      <c r="AT333" s="153" t="s">
        <v>137</v>
      </c>
      <c r="AU333" s="153" t="s">
        <v>80</v>
      </c>
      <c r="AV333" s="13" t="s">
        <v>80</v>
      </c>
      <c r="AW333" s="13" t="s">
        <v>33</v>
      </c>
      <c r="AX333" s="13" t="s">
        <v>71</v>
      </c>
      <c r="AY333" s="153" t="s">
        <v>126</v>
      </c>
    </row>
    <row r="334" spans="2:65" s="14" customFormat="1" ht="10.199999999999999">
      <c r="B334" s="159"/>
      <c r="D334" s="146" t="s">
        <v>137</v>
      </c>
      <c r="E334" s="160" t="s">
        <v>19</v>
      </c>
      <c r="F334" s="161" t="s">
        <v>166</v>
      </c>
      <c r="H334" s="162">
        <v>3.32</v>
      </c>
      <c r="I334" s="163"/>
      <c r="L334" s="159"/>
      <c r="M334" s="164"/>
      <c r="T334" s="165"/>
      <c r="AT334" s="160" t="s">
        <v>137</v>
      </c>
      <c r="AU334" s="160" t="s">
        <v>80</v>
      </c>
      <c r="AV334" s="14" t="s">
        <v>133</v>
      </c>
      <c r="AW334" s="14" t="s">
        <v>33</v>
      </c>
      <c r="AX334" s="14" t="s">
        <v>76</v>
      </c>
      <c r="AY334" s="160" t="s">
        <v>126</v>
      </c>
    </row>
    <row r="335" spans="2:65" s="1" customFormat="1" ht="21.75" customHeight="1">
      <c r="B335" s="33"/>
      <c r="C335" s="128" t="s">
        <v>382</v>
      </c>
      <c r="D335" s="128" t="s">
        <v>128</v>
      </c>
      <c r="E335" s="129" t="s">
        <v>383</v>
      </c>
      <c r="F335" s="130" t="s">
        <v>384</v>
      </c>
      <c r="G335" s="131" t="s">
        <v>131</v>
      </c>
      <c r="H335" s="132">
        <v>22.893999999999998</v>
      </c>
      <c r="I335" s="133"/>
      <c r="J335" s="134">
        <f>ROUND(I335*H335,2)</f>
        <v>0</v>
      </c>
      <c r="K335" s="130" t="s">
        <v>132</v>
      </c>
      <c r="L335" s="33"/>
      <c r="M335" s="135" t="s">
        <v>19</v>
      </c>
      <c r="N335" s="136" t="s">
        <v>42</v>
      </c>
      <c r="P335" s="137">
        <f>O335*H335</f>
        <v>0</v>
      </c>
      <c r="Q335" s="137">
        <v>2.0140000000000002E-2</v>
      </c>
      <c r="R335" s="137">
        <f>Q335*H335</f>
        <v>0.46108515999999999</v>
      </c>
      <c r="S335" s="137">
        <v>0</v>
      </c>
      <c r="T335" s="138">
        <f>S335*H335</f>
        <v>0</v>
      </c>
      <c r="AR335" s="139" t="s">
        <v>133</v>
      </c>
      <c r="AT335" s="139" t="s">
        <v>128</v>
      </c>
      <c r="AU335" s="139" t="s">
        <v>80</v>
      </c>
      <c r="AY335" s="18" t="s">
        <v>126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76</v>
      </c>
      <c r="BK335" s="140">
        <f>ROUND(I335*H335,2)</f>
        <v>0</v>
      </c>
      <c r="BL335" s="18" t="s">
        <v>133</v>
      </c>
      <c r="BM335" s="139" t="s">
        <v>385</v>
      </c>
    </row>
    <row r="336" spans="2:65" s="1" customFormat="1" ht="10.199999999999999">
      <c r="B336" s="33"/>
      <c r="D336" s="141" t="s">
        <v>135</v>
      </c>
      <c r="F336" s="142" t="s">
        <v>386</v>
      </c>
      <c r="I336" s="143"/>
      <c r="L336" s="33"/>
      <c r="M336" s="144"/>
      <c r="T336" s="54"/>
      <c r="AT336" s="18" t="s">
        <v>135</v>
      </c>
      <c r="AU336" s="18" t="s">
        <v>80</v>
      </c>
    </row>
    <row r="337" spans="2:65" s="12" customFormat="1" ht="10.199999999999999">
      <c r="B337" s="145"/>
      <c r="D337" s="146" t="s">
        <v>137</v>
      </c>
      <c r="E337" s="147" t="s">
        <v>19</v>
      </c>
      <c r="F337" s="148" t="s">
        <v>138</v>
      </c>
      <c r="H337" s="147" t="s">
        <v>19</v>
      </c>
      <c r="I337" s="149"/>
      <c r="L337" s="145"/>
      <c r="M337" s="150"/>
      <c r="T337" s="151"/>
      <c r="AT337" s="147" t="s">
        <v>137</v>
      </c>
      <c r="AU337" s="147" t="s">
        <v>80</v>
      </c>
      <c r="AV337" s="12" t="s">
        <v>76</v>
      </c>
      <c r="AW337" s="12" t="s">
        <v>33</v>
      </c>
      <c r="AX337" s="12" t="s">
        <v>71</v>
      </c>
      <c r="AY337" s="147" t="s">
        <v>126</v>
      </c>
    </row>
    <row r="338" spans="2:65" s="12" customFormat="1" ht="10.199999999999999">
      <c r="B338" s="145"/>
      <c r="D338" s="146" t="s">
        <v>137</v>
      </c>
      <c r="E338" s="147" t="s">
        <v>19</v>
      </c>
      <c r="F338" s="148" t="s">
        <v>372</v>
      </c>
      <c r="H338" s="147" t="s">
        <v>19</v>
      </c>
      <c r="I338" s="149"/>
      <c r="L338" s="145"/>
      <c r="M338" s="150"/>
      <c r="T338" s="151"/>
      <c r="AT338" s="147" t="s">
        <v>137</v>
      </c>
      <c r="AU338" s="147" t="s">
        <v>80</v>
      </c>
      <c r="AV338" s="12" t="s">
        <v>76</v>
      </c>
      <c r="AW338" s="12" t="s">
        <v>33</v>
      </c>
      <c r="AX338" s="12" t="s">
        <v>71</v>
      </c>
      <c r="AY338" s="147" t="s">
        <v>126</v>
      </c>
    </row>
    <row r="339" spans="2:65" s="13" customFormat="1" ht="10.199999999999999">
      <c r="B339" s="152"/>
      <c r="D339" s="146" t="s">
        <v>137</v>
      </c>
      <c r="E339" s="153" t="s">
        <v>19</v>
      </c>
      <c r="F339" s="154" t="s">
        <v>373</v>
      </c>
      <c r="H339" s="155">
        <v>15.881</v>
      </c>
      <c r="I339" s="156"/>
      <c r="L339" s="152"/>
      <c r="M339" s="157"/>
      <c r="T339" s="158"/>
      <c r="AT339" s="153" t="s">
        <v>137</v>
      </c>
      <c r="AU339" s="153" t="s">
        <v>80</v>
      </c>
      <c r="AV339" s="13" t="s">
        <v>80</v>
      </c>
      <c r="AW339" s="13" t="s">
        <v>33</v>
      </c>
      <c r="AX339" s="13" t="s">
        <v>71</v>
      </c>
      <c r="AY339" s="153" t="s">
        <v>126</v>
      </c>
    </row>
    <row r="340" spans="2:65" s="13" customFormat="1" ht="10.199999999999999">
      <c r="B340" s="152"/>
      <c r="D340" s="146" t="s">
        <v>137</v>
      </c>
      <c r="E340" s="153" t="s">
        <v>19</v>
      </c>
      <c r="F340" s="154" t="s">
        <v>374</v>
      </c>
      <c r="H340" s="155">
        <v>7.0129999999999999</v>
      </c>
      <c r="I340" s="156"/>
      <c r="L340" s="152"/>
      <c r="M340" s="157"/>
      <c r="T340" s="158"/>
      <c r="AT340" s="153" t="s">
        <v>137</v>
      </c>
      <c r="AU340" s="153" t="s">
        <v>80</v>
      </c>
      <c r="AV340" s="13" t="s">
        <v>80</v>
      </c>
      <c r="AW340" s="13" t="s">
        <v>33</v>
      </c>
      <c r="AX340" s="13" t="s">
        <v>71</v>
      </c>
      <c r="AY340" s="153" t="s">
        <v>126</v>
      </c>
    </row>
    <row r="341" spans="2:65" s="14" customFormat="1" ht="10.199999999999999">
      <c r="B341" s="159"/>
      <c r="D341" s="146" t="s">
        <v>137</v>
      </c>
      <c r="E341" s="160" t="s">
        <v>19</v>
      </c>
      <c r="F341" s="161" t="s">
        <v>166</v>
      </c>
      <c r="H341" s="162">
        <v>22.893999999999998</v>
      </c>
      <c r="I341" s="163"/>
      <c r="L341" s="159"/>
      <c r="M341" s="164"/>
      <c r="T341" s="165"/>
      <c r="AT341" s="160" t="s">
        <v>137</v>
      </c>
      <c r="AU341" s="160" t="s">
        <v>80</v>
      </c>
      <c r="AV341" s="14" t="s">
        <v>133</v>
      </c>
      <c r="AW341" s="14" t="s">
        <v>33</v>
      </c>
      <c r="AX341" s="14" t="s">
        <v>76</v>
      </c>
      <c r="AY341" s="160" t="s">
        <v>126</v>
      </c>
    </row>
    <row r="342" spans="2:65" s="1" customFormat="1" ht="24.15" customHeight="1">
      <c r="B342" s="33"/>
      <c r="C342" s="128" t="s">
        <v>387</v>
      </c>
      <c r="D342" s="128" t="s">
        <v>128</v>
      </c>
      <c r="E342" s="129" t="s">
        <v>388</v>
      </c>
      <c r="F342" s="130" t="s">
        <v>389</v>
      </c>
      <c r="G342" s="131" t="s">
        <v>131</v>
      </c>
      <c r="H342" s="132">
        <v>26.213999999999999</v>
      </c>
      <c r="I342" s="133"/>
      <c r="J342" s="134">
        <f>ROUND(I342*H342,2)</f>
        <v>0</v>
      </c>
      <c r="K342" s="130" t="s">
        <v>132</v>
      </c>
      <c r="L342" s="33"/>
      <c r="M342" s="135" t="s">
        <v>19</v>
      </c>
      <c r="N342" s="136" t="s">
        <v>42</v>
      </c>
      <c r="P342" s="137">
        <f>O342*H342</f>
        <v>0</v>
      </c>
      <c r="Q342" s="137">
        <v>0</v>
      </c>
      <c r="R342" s="137">
        <f>Q342*H342</f>
        <v>0</v>
      </c>
      <c r="S342" s="137">
        <v>0</v>
      </c>
      <c r="T342" s="138">
        <f>S342*H342</f>
        <v>0</v>
      </c>
      <c r="AR342" s="139" t="s">
        <v>133</v>
      </c>
      <c r="AT342" s="139" t="s">
        <v>128</v>
      </c>
      <c r="AU342" s="139" t="s">
        <v>80</v>
      </c>
      <c r="AY342" s="18" t="s">
        <v>126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8" t="s">
        <v>76</v>
      </c>
      <c r="BK342" s="140">
        <f>ROUND(I342*H342,2)</f>
        <v>0</v>
      </c>
      <c r="BL342" s="18" t="s">
        <v>133</v>
      </c>
      <c r="BM342" s="139" t="s">
        <v>390</v>
      </c>
    </row>
    <row r="343" spans="2:65" s="1" customFormat="1" ht="10.199999999999999">
      <c r="B343" s="33"/>
      <c r="D343" s="141" t="s">
        <v>135</v>
      </c>
      <c r="F343" s="142" t="s">
        <v>391</v>
      </c>
      <c r="I343" s="143"/>
      <c r="L343" s="33"/>
      <c r="M343" s="144"/>
      <c r="T343" s="54"/>
      <c r="AT343" s="18" t="s">
        <v>135</v>
      </c>
      <c r="AU343" s="18" t="s">
        <v>80</v>
      </c>
    </row>
    <row r="344" spans="2:65" s="13" customFormat="1" ht="10.199999999999999">
      <c r="B344" s="152"/>
      <c r="D344" s="146" t="s">
        <v>137</v>
      </c>
      <c r="E344" s="153" t="s">
        <v>19</v>
      </c>
      <c r="F344" s="154" t="s">
        <v>392</v>
      </c>
      <c r="H344" s="155">
        <v>26.213999999999999</v>
      </c>
      <c r="I344" s="156"/>
      <c r="L344" s="152"/>
      <c r="M344" s="157"/>
      <c r="T344" s="158"/>
      <c r="AT344" s="153" t="s">
        <v>137</v>
      </c>
      <c r="AU344" s="153" t="s">
        <v>80</v>
      </c>
      <c r="AV344" s="13" t="s">
        <v>80</v>
      </c>
      <c r="AW344" s="13" t="s">
        <v>33</v>
      </c>
      <c r="AX344" s="13" t="s">
        <v>76</v>
      </c>
      <c r="AY344" s="153" t="s">
        <v>126</v>
      </c>
    </row>
    <row r="345" spans="2:65" s="1" customFormat="1" ht="21.75" customHeight="1">
      <c r="B345" s="33"/>
      <c r="C345" s="128" t="s">
        <v>393</v>
      </c>
      <c r="D345" s="128" t="s">
        <v>128</v>
      </c>
      <c r="E345" s="129" t="s">
        <v>394</v>
      </c>
      <c r="F345" s="130" t="s">
        <v>395</v>
      </c>
      <c r="G345" s="131" t="s">
        <v>131</v>
      </c>
      <c r="H345" s="132">
        <v>1.5009999999999999</v>
      </c>
      <c r="I345" s="133"/>
      <c r="J345" s="134">
        <f>ROUND(I345*H345,2)</f>
        <v>0</v>
      </c>
      <c r="K345" s="130" t="s">
        <v>132</v>
      </c>
      <c r="L345" s="33"/>
      <c r="M345" s="135" t="s">
        <v>19</v>
      </c>
      <c r="N345" s="136" t="s">
        <v>42</v>
      </c>
      <c r="P345" s="137">
        <f>O345*H345</f>
        <v>0</v>
      </c>
      <c r="Q345" s="137">
        <v>1.5299999999999999E-3</v>
      </c>
      <c r="R345" s="137">
        <f>Q345*H345</f>
        <v>2.2965299999999998E-3</v>
      </c>
      <c r="S345" s="137">
        <v>0</v>
      </c>
      <c r="T345" s="138">
        <f>S345*H345</f>
        <v>0</v>
      </c>
      <c r="AR345" s="139" t="s">
        <v>133</v>
      </c>
      <c r="AT345" s="139" t="s">
        <v>128</v>
      </c>
      <c r="AU345" s="139" t="s">
        <v>80</v>
      </c>
      <c r="AY345" s="18" t="s">
        <v>126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8" t="s">
        <v>76</v>
      </c>
      <c r="BK345" s="140">
        <f>ROUND(I345*H345,2)</f>
        <v>0</v>
      </c>
      <c r="BL345" s="18" t="s">
        <v>133</v>
      </c>
      <c r="BM345" s="139" t="s">
        <v>396</v>
      </c>
    </row>
    <row r="346" spans="2:65" s="1" customFormat="1" ht="10.199999999999999">
      <c r="B346" s="33"/>
      <c r="D346" s="141" t="s">
        <v>135</v>
      </c>
      <c r="F346" s="142" t="s">
        <v>397</v>
      </c>
      <c r="I346" s="143"/>
      <c r="L346" s="33"/>
      <c r="M346" s="144"/>
      <c r="T346" s="54"/>
      <c r="AT346" s="18" t="s">
        <v>135</v>
      </c>
      <c r="AU346" s="18" t="s">
        <v>80</v>
      </c>
    </row>
    <row r="347" spans="2:65" s="12" customFormat="1" ht="10.199999999999999">
      <c r="B347" s="145"/>
      <c r="D347" s="146" t="s">
        <v>137</v>
      </c>
      <c r="E347" s="147" t="s">
        <v>19</v>
      </c>
      <c r="F347" s="148" t="s">
        <v>138</v>
      </c>
      <c r="H347" s="147" t="s">
        <v>19</v>
      </c>
      <c r="I347" s="149"/>
      <c r="L347" s="145"/>
      <c r="M347" s="150"/>
      <c r="T347" s="151"/>
      <c r="AT347" s="147" t="s">
        <v>137</v>
      </c>
      <c r="AU347" s="147" t="s">
        <v>80</v>
      </c>
      <c r="AV347" s="12" t="s">
        <v>76</v>
      </c>
      <c r="AW347" s="12" t="s">
        <v>33</v>
      </c>
      <c r="AX347" s="12" t="s">
        <v>71</v>
      </c>
      <c r="AY347" s="147" t="s">
        <v>126</v>
      </c>
    </row>
    <row r="348" spans="2:65" s="12" customFormat="1" ht="10.199999999999999">
      <c r="B348" s="145"/>
      <c r="D348" s="146" t="s">
        <v>137</v>
      </c>
      <c r="E348" s="147" t="s">
        <v>19</v>
      </c>
      <c r="F348" s="148" t="s">
        <v>211</v>
      </c>
      <c r="H348" s="147" t="s">
        <v>19</v>
      </c>
      <c r="I348" s="149"/>
      <c r="L348" s="145"/>
      <c r="M348" s="150"/>
      <c r="T348" s="151"/>
      <c r="AT348" s="147" t="s">
        <v>137</v>
      </c>
      <c r="AU348" s="147" t="s">
        <v>80</v>
      </c>
      <c r="AV348" s="12" t="s">
        <v>76</v>
      </c>
      <c r="AW348" s="12" t="s">
        <v>33</v>
      </c>
      <c r="AX348" s="12" t="s">
        <v>71</v>
      </c>
      <c r="AY348" s="147" t="s">
        <v>126</v>
      </c>
    </row>
    <row r="349" spans="2:65" s="13" customFormat="1" ht="10.199999999999999">
      <c r="B349" s="152"/>
      <c r="D349" s="146" t="s">
        <v>137</v>
      </c>
      <c r="E349" s="153" t="s">
        <v>19</v>
      </c>
      <c r="F349" s="154" t="s">
        <v>398</v>
      </c>
      <c r="H349" s="155">
        <v>0.75800000000000001</v>
      </c>
      <c r="I349" s="156"/>
      <c r="L349" s="152"/>
      <c r="M349" s="157"/>
      <c r="T349" s="158"/>
      <c r="AT349" s="153" t="s">
        <v>137</v>
      </c>
      <c r="AU349" s="153" t="s">
        <v>80</v>
      </c>
      <c r="AV349" s="13" t="s">
        <v>80</v>
      </c>
      <c r="AW349" s="13" t="s">
        <v>33</v>
      </c>
      <c r="AX349" s="13" t="s">
        <v>71</v>
      </c>
      <c r="AY349" s="153" t="s">
        <v>126</v>
      </c>
    </row>
    <row r="350" spans="2:65" s="13" customFormat="1" ht="10.199999999999999">
      <c r="B350" s="152"/>
      <c r="D350" s="146" t="s">
        <v>137</v>
      </c>
      <c r="E350" s="153" t="s">
        <v>19</v>
      </c>
      <c r="F350" s="154" t="s">
        <v>399</v>
      </c>
      <c r="H350" s="155">
        <v>0.74299999999999999</v>
      </c>
      <c r="I350" s="156"/>
      <c r="L350" s="152"/>
      <c r="M350" s="157"/>
      <c r="T350" s="158"/>
      <c r="AT350" s="153" t="s">
        <v>137</v>
      </c>
      <c r="AU350" s="153" t="s">
        <v>80</v>
      </c>
      <c r="AV350" s="13" t="s">
        <v>80</v>
      </c>
      <c r="AW350" s="13" t="s">
        <v>33</v>
      </c>
      <c r="AX350" s="13" t="s">
        <v>71</v>
      </c>
      <c r="AY350" s="153" t="s">
        <v>126</v>
      </c>
    </row>
    <row r="351" spans="2:65" s="14" customFormat="1" ht="10.199999999999999">
      <c r="B351" s="159"/>
      <c r="D351" s="146" t="s">
        <v>137</v>
      </c>
      <c r="E351" s="160" t="s">
        <v>19</v>
      </c>
      <c r="F351" s="161" t="s">
        <v>166</v>
      </c>
      <c r="H351" s="162">
        <v>1.5009999999999999</v>
      </c>
      <c r="I351" s="163"/>
      <c r="L351" s="159"/>
      <c r="M351" s="164"/>
      <c r="T351" s="165"/>
      <c r="AT351" s="160" t="s">
        <v>137</v>
      </c>
      <c r="AU351" s="160" t="s">
        <v>80</v>
      </c>
      <c r="AV351" s="14" t="s">
        <v>133</v>
      </c>
      <c r="AW351" s="14" t="s">
        <v>33</v>
      </c>
      <c r="AX351" s="14" t="s">
        <v>76</v>
      </c>
      <c r="AY351" s="160" t="s">
        <v>126</v>
      </c>
    </row>
    <row r="352" spans="2:65" s="1" customFormat="1" ht="21.75" customHeight="1">
      <c r="B352" s="33"/>
      <c r="C352" s="128" t="s">
        <v>400</v>
      </c>
      <c r="D352" s="128" t="s">
        <v>128</v>
      </c>
      <c r="E352" s="129" t="s">
        <v>401</v>
      </c>
      <c r="F352" s="130" t="s">
        <v>402</v>
      </c>
      <c r="G352" s="131" t="s">
        <v>131</v>
      </c>
      <c r="H352" s="132">
        <v>22.893999999999998</v>
      </c>
      <c r="I352" s="133"/>
      <c r="J352" s="134">
        <f>ROUND(I352*H352,2)</f>
        <v>0</v>
      </c>
      <c r="K352" s="130" t="s">
        <v>132</v>
      </c>
      <c r="L352" s="33"/>
      <c r="M352" s="135" t="s">
        <v>19</v>
      </c>
      <c r="N352" s="136" t="s">
        <v>42</v>
      </c>
      <c r="P352" s="137">
        <f>O352*H352</f>
        <v>0</v>
      </c>
      <c r="Q352" s="137">
        <v>1.34E-3</v>
      </c>
      <c r="R352" s="137">
        <f>Q352*H352</f>
        <v>3.0677959999999997E-2</v>
      </c>
      <c r="S352" s="137">
        <v>0</v>
      </c>
      <c r="T352" s="138">
        <f>S352*H352</f>
        <v>0</v>
      </c>
      <c r="AR352" s="139" t="s">
        <v>133</v>
      </c>
      <c r="AT352" s="139" t="s">
        <v>128</v>
      </c>
      <c r="AU352" s="139" t="s">
        <v>80</v>
      </c>
      <c r="AY352" s="18" t="s">
        <v>126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76</v>
      </c>
      <c r="BK352" s="140">
        <f>ROUND(I352*H352,2)</f>
        <v>0</v>
      </c>
      <c r="BL352" s="18" t="s">
        <v>133</v>
      </c>
      <c r="BM352" s="139" t="s">
        <v>403</v>
      </c>
    </row>
    <row r="353" spans="2:65" s="1" customFormat="1" ht="10.199999999999999">
      <c r="B353" s="33"/>
      <c r="D353" s="141" t="s">
        <v>135</v>
      </c>
      <c r="F353" s="142" t="s">
        <v>404</v>
      </c>
      <c r="I353" s="143"/>
      <c r="L353" s="33"/>
      <c r="M353" s="144"/>
      <c r="T353" s="54"/>
      <c r="AT353" s="18" t="s">
        <v>135</v>
      </c>
      <c r="AU353" s="18" t="s">
        <v>80</v>
      </c>
    </row>
    <row r="354" spans="2:65" s="12" customFormat="1" ht="10.199999999999999">
      <c r="B354" s="145"/>
      <c r="D354" s="146" t="s">
        <v>137</v>
      </c>
      <c r="E354" s="147" t="s">
        <v>19</v>
      </c>
      <c r="F354" s="148" t="s">
        <v>138</v>
      </c>
      <c r="H354" s="147" t="s">
        <v>19</v>
      </c>
      <c r="I354" s="149"/>
      <c r="L354" s="145"/>
      <c r="M354" s="150"/>
      <c r="T354" s="151"/>
      <c r="AT354" s="147" t="s">
        <v>137</v>
      </c>
      <c r="AU354" s="147" t="s">
        <v>80</v>
      </c>
      <c r="AV354" s="12" t="s">
        <v>76</v>
      </c>
      <c r="AW354" s="12" t="s">
        <v>33</v>
      </c>
      <c r="AX354" s="12" t="s">
        <v>71</v>
      </c>
      <c r="AY354" s="147" t="s">
        <v>126</v>
      </c>
    </row>
    <row r="355" spans="2:65" s="12" customFormat="1" ht="10.199999999999999">
      <c r="B355" s="145"/>
      <c r="D355" s="146" t="s">
        <v>137</v>
      </c>
      <c r="E355" s="147" t="s">
        <v>19</v>
      </c>
      <c r="F355" s="148" t="s">
        <v>372</v>
      </c>
      <c r="H355" s="147" t="s">
        <v>19</v>
      </c>
      <c r="I355" s="149"/>
      <c r="L355" s="145"/>
      <c r="M355" s="150"/>
      <c r="T355" s="151"/>
      <c r="AT355" s="147" t="s">
        <v>137</v>
      </c>
      <c r="AU355" s="147" t="s">
        <v>80</v>
      </c>
      <c r="AV355" s="12" t="s">
        <v>76</v>
      </c>
      <c r="AW355" s="12" t="s">
        <v>33</v>
      </c>
      <c r="AX355" s="12" t="s">
        <v>71</v>
      </c>
      <c r="AY355" s="147" t="s">
        <v>126</v>
      </c>
    </row>
    <row r="356" spans="2:65" s="13" customFormat="1" ht="10.199999999999999">
      <c r="B356" s="152"/>
      <c r="D356" s="146" t="s">
        <v>137</v>
      </c>
      <c r="E356" s="153" t="s">
        <v>19</v>
      </c>
      <c r="F356" s="154" t="s">
        <v>373</v>
      </c>
      <c r="H356" s="155">
        <v>15.881</v>
      </c>
      <c r="I356" s="156"/>
      <c r="L356" s="152"/>
      <c r="M356" s="157"/>
      <c r="T356" s="158"/>
      <c r="AT356" s="153" t="s">
        <v>137</v>
      </c>
      <c r="AU356" s="153" t="s">
        <v>80</v>
      </c>
      <c r="AV356" s="13" t="s">
        <v>80</v>
      </c>
      <c r="AW356" s="13" t="s">
        <v>33</v>
      </c>
      <c r="AX356" s="13" t="s">
        <v>71</v>
      </c>
      <c r="AY356" s="153" t="s">
        <v>126</v>
      </c>
    </row>
    <row r="357" spans="2:65" s="13" customFormat="1" ht="10.199999999999999">
      <c r="B357" s="152"/>
      <c r="D357" s="146" t="s">
        <v>137</v>
      </c>
      <c r="E357" s="153" t="s">
        <v>19</v>
      </c>
      <c r="F357" s="154" t="s">
        <v>374</v>
      </c>
      <c r="H357" s="155">
        <v>7.0129999999999999</v>
      </c>
      <c r="I357" s="156"/>
      <c r="L357" s="152"/>
      <c r="M357" s="157"/>
      <c r="T357" s="158"/>
      <c r="AT357" s="153" t="s">
        <v>137</v>
      </c>
      <c r="AU357" s="153" t="s">
        <v>80</v>
      </c>
      <c r="AV357" s="13" t="s">
        <v>80</v>
      </c>
      <c r="AW357" s="13" t="s">
        <v>33</v>
      </c>
      <c r="AX357" s="13" t="s">
        <v>71</v>
      </c>
      <c r="AY357" s="153" t="s">
        <v>126</v>
      </c>
    </row>
    <row r="358" spans="2:65" s="14" customFormat="1" ht="10.199999999999999">
      <c r="B358" s="159"/>
      <c r="D358" s="146" t="s">
        <v>137</v>
      </c>
      <c r="E358" s="160" t="s">
        <v>19</v>
      </c>
      <c r="F358" s="161" t="s">
        <v>166</v>
      </c>
      <c r="H358" s="162">
        <v>22.893999999999998</v>
      </c>
      <c r="I358" s="163"/>
      <c r="L358" s="159"/>
      <c r="M358" s="164"/>
      <c r="T358" s="165"/>
      <c r="AT358" s="160" t="s">
        <v>137</v>
      </c>
      <c r="AU358" s="160" t="s">
        <v>80</v>
      </c>
      <c r="AV358" s="14" t="s">
        <v>133</v>
      </c>
      <c r="AW358" s="14" t="s">
        <v>33</v>
      </c>
      <c r="AX358" s="14" t="s">
        <v>76</v>
      </c>
      <c r="AY358" s="160" t="s">
        <v>126</v>
      </c>
    </row>
    <row r="359" spans="2:65" s="1" customFormat="1" ht="16.5" customHeight="1">
      <c r="B359" s="33"/>
      <c r="C359" s="128" t="s">
        <v>405</v>
      </c>
      <c r="D359" s="128" t="s">
        <v>128</v>
      </c>
      <c r="E359" s="129" t="s">
        <v>406</v>
      </c>
      <c r="F359" s="130" t="s">
        <v>407</v>
      </c>
      <c r="G359" s="131" t="s">
        <v>131</v>
      </c>
      <c r="H359" s="132">
        <v>24.395</v>
      </c>
      <c r="I359" s="133"/>
      <c r="J359" s="134">
        <f>ROUND(I359*H359,2)</f>
        <v>0</v>
      </c>
      <c r="K359" s="130" t="s">
        <v>132</v>
      </c>
      <c r="L359" s="33"/>
      <c r="M359" s="135" t="s">
        <v>19</v>
      </c>
      <c r="N359" s="136" t="s">
        <v>42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133</v>
      </c>
      <c r="AT359" s="139" t="s">
        <v>128</v>
      </c>
      <c r="AU359" s="139" t="s">
        <v>80</v>
      </c>
      <c r="AY359" s="18" t="s">
        <v>126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76</v>
      </c>
      <c r="BK359" s="140">
        <f>ROUND(I359*H359,2)</f>
        <v>0</v>
      </c>
      <c r="BL359" s="18" t="s">
        <v>133</v>
      </c>
      <c r="BM359" s="139" t="s">
        <v>408</v>
      </c>
    </row>
    <row r="360" spans="2:65" s="1" customFormat="1" ht="10.199999999999999">
      <c r="B360" s="33"/>
      <c r="D360" s="141" t="s">
        <v>135</v>
      </c>
      <c r="F360" s="142" t="s">
        <v>409</v>
      </c>
      <c r="I360" s="143"/>
      <c r="L360" s="33"/>
      <c r="M360" s="144"/>
      <c r="T360" s="54"/>
      <c r="AT360" s="18" t="s">
        <v>135</v>
      </c>
      <c r="AU360" s="18" t="s">
        <v>80</v>
      </c>
    </row>
    <row r="361" spans="2:65" s="13" customFormat="1" ht="10.199999999999999">
      <c r="B361" s="152"/>
      <c r="D361" s="146" t="s">
        <v>137</v>
      </c>
      <c r="E361" s="153" t="s">
        <v>19</v>
      </c>
      <c r="F361" s="154" t="s">
        <v>410</v>
      </c>
      <c r="H361" s="155">
        <v>24.395</v>
      </c>
      <c r="I361" s="156"/>
      <c r="L361" s="152"/>
      <c r="M361" s="157"/>
      <c r="T361" s="158"/>
      <c r="AT361" s="153" t="s">
        <v>137</v>
      </c>
      <c r="AU361" s="153" t="s">
        <v>80</v>
      </c>
      <c r="AV361" s="13" t="s">
        <v>80</v>
      </c>
      <c r="AW361" s="13" t="s">
        <v>33</v>
      </c>
      <c r="AX361" s="13" t="s">
        <v>76</v>
      </c>
      <c r="AY361" s="153" t="s">
        <v>126</v>
      </c>
    </row>
    <row r="362" spans="2:65" s="1" customFormat="1" ht="16.5" customHeight="1">
      <c r="B362" s="33"/>
      <c r="C362" s="128" t="s">
        <v>411</v>
      </c>
      <c r="D362" s="128" t="s">
        <v>128</v>
      </c>
      <c r="E362" s="129" t="s">
        <v>412</v>
      </c>
      <c r="F362" s="130" t="s">
        <v>413</v>
      </c>
      <c r="G362" s="131" t="s">
        <v>131</v>
      </c>
      <c r="H362" s="132">
        <v>26.213999999999999</v>
      </c>
      <c r="I362" s="133"/>
      <c r="J362" s="134">
        <f>ROUND(I362*H362,2)</f>
        <v>0</v>
      </c>
      <c r="K362" s="130" t="s">
        <v>132</v>
      </c>
      <c r="L362" s="33"/>
      <c r="M362" s="135" t="s">
        <v>19</v>
      </c>
      <c r="N362" s="136" t="s">
        <v>42</v>
      </c>
      <c r="P362" s="137">
        <f>O362*H362</f>
        <v>0</v>
      </c>
      <c r="Q362" s="137">
        <v>4.1000000000000003E-3</v>
      </c>
      <c r="R362" s="137">
        <f>Q362*H362</f>
        <v>0.1074774</v>
      </c>
      <c r="S362" s="137">
        <v>0</v>
      </c>
      <c r="T362" s="138">
        <f>S362*H362</f>
        <v>0</v>
      </c>
      <c r="AR362" s="139" t="s">
        <v>133</v>
      </c>
      <c r="AT362" s="139" t="s">
        <v>128</v>
      </c>
      <c r="AU362" s="139" t="s">
        <v>80</v>
      </c>
      <c r="AY362" s="18" t="s">
        <v>126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8" t="s">
        <v>76</v>
      </c>
      <c r="BK362" s="140">
        <f>ROUND(I362*H362,2)</f>
        <v>0</v>
      </c>
      <c r="BL362" s="18" t="s">
        <v>133</v>
      </c>
      <c r="BM362" s="139" t="s">
        <v>414</v>
      </c>
    </row>
    <row r="363" spans="2:65" s="1" customFormat="1" ht="10.199999999999999">
      <c r="B363" s="33"/>
      <c r="D363" s="141" t="s">
        <v>135</v>
      </c>
      <c r="F363" s="142" t="s">
        <v>415</v>
      </c>
      <c r="I363" s="143"/>
      <c r="L363" s="33"/>
      <c r="M363" s="144"/>
      <c r="T363" s="54"/>
      <c r="AT363" s="18" t="s">
        <v>135</v>
      </c>
      <c r="AU363" s="18" t="s">
        <v>80</v>
      </c>
    </row>
    <row r="364" spans="2:65" s="12" customFormat="1" ht="10.199999999999999">
      <c r="B364" s="145"/>
      <c r="D364" s="146" t="s">
        <v>137</v>
      </c>
      <c r="E364" s="147" t="s">
        <v>19</v>
      </c>
      <c r="F364" s="148" t="s">
        <v>138</v>
      </c>
      <c r="H364" s="147" t="s">
        <v>19</v>
      </c>
      <c r="I364" s="149"/>
      <c r="L364" s="145"/>
      <c r="M364" s="150"/>
      <c r="T364" s="151"/>
      <c r="AT364" s="147" t="s">
        <v>137</v>
      </c>
      <c r="AU364" s="147" t="s">
        <v>80</v>
      </c>
      <c r="AV364" s="12" t="s">
        <v>76</v>
      </c>
      <c r="AW364" s="12" t="s">
        <v>33</v>
      </c>
      <c r="AX364" s="12" t="s">
        <v>71</v>
      </c>
      <c r="AY364" s="147" t="s">
        <v>126</v>
      </c>
    </row>
    <row r="365" spans="2:65" s="12" customFormat="1" ht="10.199999999999999">
      <c r="B365" s="145"/>
      <c r="D365" s="146" t="s">
        <v>137</v>
      </c>
      <c r="E365" s="147" t="s">
        <v>19</v>
      </c>
      <c r="F365" s="148" t="s">
        <v>211</v>
      </c>
      <c r="H365" s="147" t="s">
        <v>19</v>
      </c>
      <c r="I365" s="149"/>
      <c r="L365" s="145"/>
      <c r="M365" s="150"/>
      <c r="T365" s="151"/>
      <c r="AT365" s="147" t="s">
        <v>137</v>
      </c>
      <c r="AU365" s="147" t="s">
        <v>80</v>
      </c>
      <c r="AV365" s="12" t="s">
        <v>76</v>
      </c>
      <c r="AW365" s="12" t="s">
        <v>33</v>
      </c>
      <c r="AX365" s="12" t="s">
        <v>71</v>
      </c>
      <c r="AY365" s="147" t="s">
        <v>126</v>
      </c>
    </row>
    <row r="366" spans="2:65" s="13" customFormat="1" ht="10.199999999999999">
      <c r="B366" s="152"/>
      <c r="D366" s="146" t="s">
        <v>137</v>
      </c>
      <c r="E366" s="153" t="s">
        <v>19</v>
      </c>
      <c r="F366" s="154" t="s">
        <v>202</v>
      </c>
      <c r="H366" s="155">
        <v>1.5149999999999999</v>
      </c>
      <c r="I366" s="156"/>
      <c r="L366" s="152"/>
      <c r="M366" s="157"/>
      <c r="T366" s="158"/>
      <c r="AT366" s="153" t="s">
        <v>137</v>
      </c>
      <c r="AU366" s="153" t="s">
        <v>80</v>
      </c>
      <c r="AV366" s="13" t="s">
        <v>80</v>
      </c>
      <c r="AW366" s="13" t="s">
        <v>33</v>
      </c>
      <c r="AX366" s="13" t="s">
        <v>71</v>
      </c>
      <c r="AY366" s="153" t="s">
        <v>126</v>
      </c>
    </row>
    <row r="367" spans="2:65" s="13" customFormat="1" ht="10.199999999999999">
      <c r="B367" s="152"/>
      <c r="D367" s="146" t="s">
        <v>137</v>
      </c>
      <c r="E367" s="153" t="s">
        <v>19</v>
      </c>
      <c r="F367" s="154" t="s">
        <v>203</v>
      </c>
      <c r="H367" s="155">
        <v>1.4850000000000001</v>
      </c>
      <c r="I367" s="156"/>
      <c r="L367" s="152"/>
      <c r="M367" s="157"/>
      <c r="T367" s="158"/>
      <c r="AT367" s="153" t="s">
        <v>137</v>
      </c>
      <c r="AU367" s="153" t="s">
        <v>80</v>
      </c>
      <c r="AV367" s="13" t="s">
        <v>80</v>
      </c>
      <c r="AW367" s="13" t="s">
        <v>33</v>
      </c>
      <c r="AX367" s="13" t="s">
        <v>71</v>
      </c>
      <c r="AY367" s="153" t="s">
        <v>126</v>
      </c>
    </row>
    <row r="368" spans="2:65" s="12" customFormat="1" ht="10.199999999999999">
      <c r="B368" s="145"/>
      <c r="D368" s="146" t="s">
        <v>137</v>
      </c>
      <c r="E368" s="147" t="s">
        <v>19</v>
      </c>
      <c r="F368" s="148" t="s">
        <v>380</v>
      </c>
      <c r="H368" s="147" t="s">
        <v>19</v>
      </c>
      <c r="I368" s="149"/>
      <c r="L368" s="145"/>
      <c r="M368" s="150"/>
      <c r="T368" s="151"/>
      <c r="AT368" s="147" t="s">
        <v>137</v>
      </c>
      <c r="AU368" s="147" t="s">
        <v>80</v>
      </c>
      <c r="AV368" s="12" t="s">
        <v>76</v>
      </c>
      <c r="AW368" s="12" t="s">
        <v>33</v>
      </c>
      <c r="AX368" s="12" t="s">
        <v>71</v>
      </c>
      <c r="AY368" s="147" t="s">
        <v>126</v>
      </c>
    </row>
    <row r="369" spans="2:65" s="13" customFormat="1" ht="10.199999999999999">
      <c r="B369" s="152"/>
      <c r="D369" s="146" t="s">
        <v>137</v>
      </c>
      <c r="E369" s="153" t="s">
        <v>19</v>
      </c>
      <c r="F369" s="154" t="s">
        <v>381</v>
      </c>
      <c r="H369" s="155">
        <v>0.32</v>
      </c>
      <c r="I369" s="156"/>
      <c r="L369" s="152"/>
      <c r="M369" s="157"/>
      <c r="T369" s="158"/>
      <c r="AT369" s="153" t="s">
        <v>137</v>
      </c>
      <c r="AU369" s="153" t="s">
        <v>80</v>
      </c>
      <c r="AV369" s="13" t="s">
        <v>80</v>
      </c>
      <c r="AW369" s="13" t="s">
        <v>33</v>
      </c>
      <c r="AX369" s="13" t="s">
        <v>71</v>
      </c>
      <c r="AY369" s="153" t="s">
        <v>126</v>
      </c>
    </row>
    <row r="370" spans="2:65" s="12" customFormat="1" ht="10.199999999999999">
      <c r="B370" s="145"/>
      <c r="D370" s="146" t="s">
        <v>137</v>
      </c>
      <c r="E370" s="147" t="s">
        <v>19</v>
      </c>
      <c r="F370" s="148" t="s">
        <v>372</v>
      </c>
      <c r="H370" s="147" t="s">
        <v>19</v>
      </c>
      <c r="I370" s="149"/>
      <c r="L370" s="145"/>
      <c r="M370" s="150"/>
      <c r="T370" s="151"/>
      <c r="AT370" s="147" t="s">
        <v>137</v>
      </c>
      <c r="AU370" s="147" t="s">
        <v>80</v>
      </c>
      <c r="AV370" s="12" t="s">
        <v>76</v>
      </c>
      <c r="AW370" s="12" t="s">
        <v>33</v>
      </c>
      <c r="AX370" s="12" t="s">
        <v>71</v>
      </c>
      <c r="AY370" s="147" t="s">
        <v>126</v>
      </c>
    </row>
    <row r="371" spans="2:65" s="13" customFormat="1" ht="10.199999999999999">
      <c r="B371" s="152"/>
      <c r="D371" s="146" t="s">
        <v>137</v>
      </c>
      <c r="E371" s="153" t="s">
        <v>19</v>
      </c>
      <c r="F371" s="154" t="s">
        <v>373</v>
      </c>
      <c r="H371" s="155">
        <v>15.881</v>
      </c>
      <c r="I371" s="156"/>
      <c r="L371" s="152"/>
      <c r="M371" s="157"/>
      <c r="T371" s="158"/>
      <c r="AT371" s="153" t="s">
        <v>137</v>
      </c>
      <c r="AU371" s="153" t="s">
        <v>80</v>
      </c>
      <c r="AV371" s="13" t="s">
        <v>80</v>
      </c>
      <c r="AW371" s="13" t="s">
        <v>33</v>
      </c>
      <c r="AX371" s="13" t="s">
        <v>71</v>
      </c>
      <c r="AY371" s="153" t="s">
        <v>126</v>
      </c>
    </row>
    <row r="372" spans="2:65" s="13" customFormat="1" ht="10.199999999999999">
      <c r="B372" s="152"/>
      <c r="D372" s="146" t="s">
        <v>137</v>
      </c>
      <c r="E372" s="153" t="s">
        <v>19</v>
      </c>
      <c r="F372" s="154" t="s">
        <v>374</v>
      </c>
      <c r="H372" s="155">
        <v>7.0129999999999999</v>
      </c>
      <c r="I372" s="156"/>
      <c r="L372" s="152"/>
      <c r="M372" s="157"/>
      <c r="T372" s="158"/>
      <c r="AT372" s="153" t="s">
        <v>137</v>
      </c>
      <c r="AU372" s="153" t="s">
        <v>80</v>
      </c>
      <c r="AV372" s="13" t="s">
        <v>80</v>
      </c>
      <c r="AW372" s="13" t="s">
        <v>33</v>
      </c>
      <c r="AX372" s="13" t="s">
        <v>71</v>
      </c>
      <c r="AY372" s="153" t="s">
        <v>126</v>
      </c>
    </row>
    <row r="373" spans="2:65" s="14" customFormat="1" ht="10.199999999999999">
      <c r="B373" s="159"/>
      <c r="D373" s="146" t="s">
        <v>137</v>
      </c>
      <c r="E373" s="160" t="s">
        <v>19</v>
      </c>
      <c r="F373" s="161" t="s">
        <v>166</v>
      </c>
      <c r="H373" s="162">
        <v>26.213999999999999</v>
      </c>
      <c r="I373" s="163"/>
      <c r="L373" s="159"/>
      <c r="M373" s="164"/>
      <c r="T373" s="165"/>
      <c r="AT373" s="160" t="s">
        <v>137</v>
      </c>
      <c r="AU373" s="160" t="s">
        <v>80</v>
      </c>
      <c r="AV373" s="14" t="s">
        <v>133</v>
      </c>
      <c r="AW373" s="14" t="s">
        <v>33</v>
      </c>
      <c r="AX373" s="14" t="s">
        <v>76</v>
      </c>
      <c r="AY373" s="160" t="s">
        <v>126</v>
      </c>
    </row>
    <row r="374" spans="2:65" s="1" customFormat="1" ht="16.5" customHeight="1">
      <c r="B374" s="33"/>
      <c r="C374" s="128" t="s">
        <v>416</v>
      </c>
      <c r="D374" s="128" t="s">
        <v>128</v>
      </c>
      <c r="E374" s="129" t="s">
        <v>417</v>
      </c>
      <c r="F374" s="130" t="s">
        <v>418</v>
      </c>
      <c r="G374" s="131" t="s">
        <v>131</v>
      </c>
      <c r="H374" s="132">
        <v>26.213999999999999</v>
      </c>
      <c r="I374" s="133"/>
      <c r="J374" s="134">
        <f>ROUND(I374*H374,2)</f>
        <v>0</v>
      </c>
      <c r="K374" s="130" t="s">
        <v>132</v>
      </c>
      <c r="L374" s="33"/>
      <c r="M374" s="135" t="s">
        <v>19</v>
      </c>
      <c r="N374" s="136" t="s">
        <v>42</v>
      </c>
      <c r="P374" s="137">
        <f>O374*H374</f>
        <v>0</v>
      </c>
      <c r="Q374" s="137">
        <v>0</v>
      </c>
      <c r="R374" s="137">
        <f>Q374*H374</f>
        <v>0</v>
      </c>
      <c r="S374" s="137">
        <v>0</v>
      </c>
      <c r="T374" s="138">
        <f>S374*H374</f>
        <v>0</v>
      </c>
      <c r="AR374" s="139" t="s">
        <v>133</v>
      </c>
      <c r="AT374" s="139" t="s">
        <v>128</v>
      </c>
      <c r="AU374" s="139" t="s">
        <v>80</v>
      </c>
      <c r="AY374" s="18" t="s">
        <v>126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76</v>
      </c>
      <c r="BK374" s="140">
        <f>ROUND(I374*H374,2)</f>
        <v>0</v>
      </c>
      <c r="BL374" s="18" t="s">
        <v>133</v>
      </c>
      <c r="BM374" s="139" t="s">
        <v>419</v>
      </c>
    </row>
    <row r="375" spans="2:65" s="1" customFormat="1" ht="10.199999999999999">
      <c r="B375" s="33"/>
      <c r="D375" s="141" t="s">
        <v>135</v>
      </c>
      <c r="F375" s="142" t="s">
        <v>420</v>
      </c>
      <c r="I375" s="143"/>
      <c r="L375" s="33"/>
      <c r="M375" s="144"/>
      <c r="T375" s="54"/>
      <c r="AT375" s="18" t="s">
        <v>135</v>
      </c>
      <c r="AU375" s="18" t="s">
        <v>80</v>
      </c>
    </row>
    <row r="376" spans="2:65" s="11" customFormat="1" ht="22.8" customHeight="1">
      <c r="B376" s="116"/>
      <c r="D376" s="117" t="s">
        <v>70</v>
      </c>
      <c r="E376" s="126" t="s">
        <v>421</v>
      </c>
      <c r="F376" s="126" t="s">
        <v>422</v>
      </c>
      <c r="I376" s="119"/>
      <c r="J376" s="127">
        <f>BK376</f>
        <v>0</v>
      </c>
      <c r="L376" s="116"/>
      <c r="M376" s="121"/>
      <c r="P376" s="122">
        <f>SUM(P377:P385)</f>
        <v>0</v>
      </c>
      <c r="R376" s="122">
        <f>SUM(R377:R385)</f>
        <v>0</v>
      </c>
      <c r="T376" s="123">
        <f>SUM(T377:T385)</f>
        <v>0</v>
      </c>
      <c r="AR376" s="117" t="s">
        <v>76</v>
      </c>
      <c r="AT376" s="124" t="s">
        <v>70</v>
      </c>
      <c r="AU376" s="124" t="s">
        <v>76</v>
      </c>
      <c r="AY376" s="117" t="s">
        <v>126</v>
      </c>
      <c r="BK376" s="125">
        <f>SUM(BK377:BK385)</f>
        <v>0</v>
      </c>
    </row>
    <row r="377" spans="2:65" s="1" customFormat="1" ht="24.15" customHeight="1">
      <c r="B377" s="33"/>
      <c r="C377" s="128" t="s">
        <v>423</v>
      </c>
      <c r="D377" s="128" t="s">
        <v>128</v>
      </c>
      <c r="E377" s="129" t="s">
        <v>424</v>
      </c>
      <c r="F377" s="130" t="s">
        <v>425</v>
      </c>
      <c r="G377" s="131" t="s">
        <v>426</v>
      </c>
      <c r="H377" s="132">
        <v>23.076000000000001</v>
      </c>
      <c r="I377" s="133"/>
      <c r="J377" s="134">
        <f>ROUND(I377*H377,2)</f>
        <v>0</v>
      </c>
      <c r="K377" s="130" t="s">
        <v>132</v>
      </c>
      <c r="L377" s="33"/>
      <c r="M377" s="135" t="s">
        <v>19</v>
      </c>
      <c r="N377" s="136" t="s">
        <v>42</v>
      </c>
      <c r="P377" s="137">
        <f>O377*H377</f>
        <v>0</v>
      </c>
      <c r="Q377" s="137">
        <v>0</v>
      </c>
      <c r="R377" s="137">
        <f>Q377*H377</f>
        <v>0</v>
      </c>
      <c r="S377" s="137">
        <v>0</v>
      </c>
      <c r="T377" s="138">
        <f>S377*H377</f>
        <v>0</v>
      </c>
      <c r="AR377" s="139" t="s">
        <v>133</v>
      </c>
      <c r="AT377" s="139" t="s">
        <v>128</v>
      </c>
      <c r="AU377" s="139" t="s">
        <v>80</v>
      </c>
      <c r="AY377" s="18" t="s">
        <v>126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8" t="s">
        <v>76</v>
      </c>
      <c r="BK377" s="140">
        <f>ROUND(I377*H377,2)</f>
        <v>0</v>
      </c>
      <c r="BL377" s="18" t="s">
        <v>133</v>
      </c>
      <c r="BM377" s="139" t="s">
        <v>427</v>
      </c>
    </row>
    <row r="378" spans="2:65" s="1" customFormat="1" ht="10.199999999999999">
      <c r="B378" s="33"/>
      <c r="D378" s="141" t="s">
        <v>135</v>
      </c>
      <c r="F378" s="142" t="s">
        <v>428</v>
      </c>
      <c r="I378" s="143"/>
      <c r="L378" s="33"/>
      <c r="M378" s="144"/>
      <c r="T378" s="54"/>
      <c r="AT378" s="18" t="s">
        <v>135</v>
      </c>
      <c r="AU378" s="18" t="s">
        <v>80</v>
      </c>
    </row>
    <row r="379" spans="2:65" s="1" customFormat="1" ht="21.75" customHeight="1">
      <c r="B379" s="33"/>
      <c r="C379" s="128" t="s">
        <v>429</v>
      </c>
      <c r="D379" s="128" t="s">
        <v>128</v>
      </c>
      <c r="E379" s="129" t="s">
        <v>430</v>
      </c>
      <c r="F379" s="130" t="s">
        <v>431</v>
      </c>
      <c r="G379" s="131" t="s">
        <v>426</v>
      </c>
      <c r="H379" s="132">
        <v>23.076000000000001</v>
      </c>
      <c r="I379" s="133"/>
      <c r="J379" s="134">
        <f>ROUND(I379*H379,2)</f>
        <v>0</v>
      </c>
      <c r="K379" s="130" t="s">
        <v>132</v>
      </c>
      <c r="L379" s="33"/>
      <c r="M379" s="135" t="s">
        <v>19</v>
      </c>
      <c r="N379" s="136" t="s">
        <v>42</v>
      </c>
      <c r="P379" s="137">
        <f>O379*H379</f>
        <v>0</v>
      </c>
      <c r="Q379" s="137">
        <v>0</v>
      </c>
      <c r="R379" s="137">
        <f>Q379*H379</f>
        <v>0</v>
      </c>
      <c r="S379" s="137">
        <v>0</v>
      </c>
      <c r="T379" s="138">
        <f>S379*H379</f>
        <v>0</v>
      </c>
      <c r="AR379" s="139" t="s">
        <v>133</v>
      </c>
      <c r="AT379" s="139" t="s">
        <v>128</v>
      </c>
      <c r="AU379" s="139" t="s">
        <v>80</v>
      </c>
      <c r="AY379" s="18" t="s">
        <v>126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8" t="s">
        <v>76</v>
      </c>
      <c r="BK379" s="140">
        <f>ROUND(I379*H379,2)</f>
        <v>0</v>
      </c>
      <c r="BL379" s="18" t="s">
        <v>133</v>
      </c>
      <c r="BM379" s="139" t="s">
        <v>432</v>
      </c>
    </row>
    <row r="380" spans="2:65" s="1" customFormat="1" ht="10.199999999999999">
      <c r="B380" s="33"/>
      <c r="D380" s="141" t="s">
        <v>135</v>
      </c>
      <c r="F380" s="142" t="s">
        <v>433</v>
      </c>
      <c r="I380" s="143"/>
      <c r="L380" s="33"/>
      <c r="M380" s="144"/>
      <c r="T380" s="54"/>
      <c r="AT380" s="18" t="s">
        <v>135</v>
      </c>
      <c r="AU380" s="18" t="s">
        <v>80</v>
      </c>
    </row>
    <row r="381" spans="2:65" s="1" customFormat="1" ht="24.15" customHeight="1">
      <c r="B381" s="33"/>
      <c r="C381" s="128" t="s">
        <v>434</v>
      </c>
      <c r="D381" s="128" t="s">
        <v>128</v>
      </c>
      <c r="E381" s="129" t="s">
        <v>435</v>
      </c>
      <c r="F381" s="130" t="s">
        <v>436</v>
      </c>
      <c r="G381" s="131" t="s">
        <v>426</v>
      </c>
      <c r="H381" s="132">
        <v>461.52</v>
      </c>
      <c r="I381" s="133"/>
      <c r="J381" s="134">
        <f>ROUND(I381*H381,2)</f>
        <v>0</v>
      </c>
      <c r="K381" s="130" t="s">
        <v>132</v>
      </c>
      <c r="L381" s="33"/>
      <c r="M381" s="135" t="s">
        <v>19</v>
      </c>
      <c r="N381" s="136" t="s">
        <v>42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133</v>
      </c>
      <c r="AT381" s="139" t="s">
        <v>128</v>
      </c>
      <c r="AU381" s="139" t="s">
        <v>80</v>
      </c>
      <c r="AY381" s="18" t="s">
        <v>126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8" t="s">
        <v>76</v>
      </c>
      <c r="BK381" s="140">
        <f>ROUND(I381*H381,2)</f>
        <v>0</v>
      </c>
      <c r="BL381" s="18" t="s">
        <v>133</v>
      </c>
      <c r="BM381" s="139" t="s">
        <v>437</v>
      </c>
    </row>
    <row r="382" spans="2:65" s="1" customFormat="1" ht="10.199999999999999">
      <c r="B382" s="33"/>
      <c r="D382" s="141" t="s">
        <v>135</v>
      </c>
      <c r="F382" s="142" t="s">
        <v>438</v>
      </c>
      <c r="I382" s="143"/>
      <c r="L382" s="33"/>
      <c r="M382" s="144"/>
      <c r="T382" s="54"/>
      <c r="AT382" s="18" t="s">
        <v>135</v>
      </c>
      <c r="AU382" s="18" t="s">
        <v>80</v>
      </c>
    </row>
    <row r="383" spans="2:65" s="13" customFormat="1" ht="10.199999999999999">
      <c r="B383" s="152"/>
      <c r="D383" s="146" t="s">
        <v>137</v>
      </c>
      <c r="F383" s="154" t="s">
        <v>439</v>
      </c>
      <c r="H383" s="155">
        <v>461.52</v>
      </c>
      <c r="I383" s="156"/>
      <c r="L383" s="152"/>
      <c r="M383" s="157"/>
      <c r="T383" s="158"/>
      <c r="AT383" s="153" t="s">
        <v>137</v>
      </c>
      <c r="AU383" s="153" t="s">
        <v>80</v>
      </c>
      <c r="AV383" s="13" t="s">
        <v>80</v>
      </c>
      <c r="AW383" s="13" t="s">
        <v>4</v>
      </c>
      <c r="AX383" s="13" t="s">
        <v>76</v>
      </c>
      <c r="AY383" s="153" t="s">
        <v>126</v>
      </c>
    </row>
    <row r="384" spans="2:65" s="1" customFormat="1" ht="24.15" customHeight="1">
      <c r="B384" s="33"/>
      <c r="C384" s="128" t="s">
        <v>440</v>
      </c>
      <c r="D384" s="128" t="s">
        <v>128</v>
      </c>
      <c r="E384" s="129" t="s">
        <v>441</v>
      </c>
      <c r="F384" s="130" t="s">
        <v>442</v>
      </c>
      <c r="G384" s="131" t="s">
        <v>426</v>
      </c>
      <c r="H384" s="132">
        <v>23.076000000000001</v>
      </c>
      <c r="I384" s="133"/>
      <c r="J384" s="134">
        <f>ROUND(I384*H384,2)</f>
        <v>0</v>
      </c>
      <c r="K384" s="130" t="s">
        <v>132</v>
      </c>
      <c r="L384" s="33"/>
      <c r="M384" s="135" t="s">
        <v>19</v>
      </c>
      <c r="N384" s="136" t="s">
        <v>42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133</v>
      </c>
      <c r="AT384" s="139" t="s">
        <v>128</v>
      </c>
      <c r="AU384" s="139" t="s">
        <v>80</v>
      </c>
      <c r="AY384" s="18" t="s">
        <v>126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8" t="s">
        <v>76</v>
      </c>
      <c r="BK384" s="140">
        <f>ROUND(I384*H384,2)</f>
        <v>0</v>
      </c>
      <c r="BL384" s="18" t="s">
        <v>133</v>
      </c>
      <c r="BM384" s="139" t="s">
        <v>443</v>
      </c>
    </row>
    <row r="385" spans="2:65" s="1" customFormat="1" ht="10.199999999999999">
      <c r="B385" s="33"/>
      <c r="D385" s="141" t="s">
        <v>135</v>
      </c>
      <c r="F385" s="142" t="s">
        <v>444</v>
      </c>
      <c r="I385" s="143"/>
      <c r="L385" s="33"/>
      <c r="M385" s="144"/>
      <c r="T385" s="54"/>
      <c r="AT385" s="18" t="s">
        <v>135</v>
      </c>
      <c r="AU385" s="18" t="s">
        <v>80</v>
      </c>
    </row>
    <row r="386" spans="2:65" s="11" customFormat="1" ht="22.8" customHeight="1">
      <c r="B386" s="116"/>
      <c r="D386" s="117" t="s">
        <v>70</v>
      </c>
      <c r="E386" s="126" t="s">
        <v>445</v>
      </c>
      <c r="F386" s="126" t="s">
        <v>446</v>
      </c>
      <c r="I386" s="119"/>
      <c r="J386" s="127">
        <f>BK386</f>
        <v>0</v>
      </c>
      <c r="L386" s="116"/>
      <c r="M386" s="121"/>
      <c r="P386" s="122">
        <f>SUM(P387:P388)</f>
        <v>0</v>
      </c>
      <c r="R386" s="122">
        <f>SUM(R387:R388)</f>
        <v>0</v>
      </c>
      <c r="T386" s="123">
        <f>SUM(T387:T388)</f>
        <v>0</v>
      </c>
      <c r="AR386" s="117" t="s">
        <v>76</v>
      </c>
      <c r="AT386" s="124" t="s">
        <v>70</v>
      </c>
      <c r="AU386" s="124" t="s">
        <v>76</v>
      </c>
      <c r="AY386" s="117" t="s">
        <v>126</v>
      </c>
      <c r="BK386" s="125">
        <f>SUM(BK387:BK388)</f>
        <v>0</v>
      </c>
    </row>
    <row r="387" spans="2:65" s="1" customFormat="1" ht="33" customHeight="1">
      <c r="B387" s="33"/>
      <c r="C387" s="128" t="s">
        <v>447</v>
      </c>
      <c r="D387" s="128" t="s">
        <v>128</v>
      </c>
      <c r="E387" s="129" t="s">
        <v>448</v>
      </c>
      <c r="F387" s="130" t="s">
        <v>449</v>
      </c>
      <c r="G387" s="131" t="s">
        <v>426</v>
      </c>
      <c r="H387" s="132">
        <v>15.68</v>
      </c>
      <c r="I387" s="133"/>
      <c r="J387" s="134">
        <f>ROUND(I387*H387,2)</f>
        <v>0</v>
      </c>
      <c r="K387" s="130" t="s">
        <v>132</v>
      </c>
      <c r="L387" s="33"/>
      <c r="M387" s="135" t="s">
        <v>19</v>
      </c>
      <c r="N387" s="136" t="s">
        <v>42</v>
      </c>
      <c r="P387" s="137">
        <f>O387*H387</f>
        <v>0</v>
      </c>
      <c r="Q387" s="137">
        <v>0</v>
      </c>
      <c r="R387" s="137">
        <f>Q387*H387</f>
        <v>0</v>
      </c>
      <c r="S387" s="137">
        <v>0</v>
      </c>
      <c r="T387" s="138">
        <f>S387*H387</f>
        <v>0</v>
      </c>
      <c r="AR387" s="139" t="s">
        <v>133</v>
      </c>
      <c r="AT387" s="139" t="s">
        <v>128</v>
      </c>
      <c r="AU387" s="139" t="s">
        <v>80</v>
      </c>
      <c r="AY387" s="18" t="s">
        <v>126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76</v>
      </c>
      <c r="BK387" s="140">
        <f>ROUND(I387*H387,2)</f>
        <v>0</v>
      </c>
      <c r="BL387" s="18" t="s">
        <v>133</v>
      </c>
      <c r="BM387" s="139" t="s">
        <v>450</v>
      </c>
    </row>
    <row r="388" spans="2:65" s="1" customFormat="1" ht="10.199999999999999">
      <c r="B388" s="33"/>
      <c r="D388" s="141" t="s">
        <v>135</v>
      </c>
      <c r="F388" s="142" t="s">
        <v>451</v>
      </c>
      <c r="I388" s="143"/>
      <c r="L388" s="33"/>
      <c r="M388" s="144"/>
      <c r="T388" s="54"/>
      <c r="AT388" s="18" t="s">
        <v>135</v>
      </c>
      <c r="AU388" s="18" t="s">
        <v>80</v>
      </c>
    </row>
    <row r="389" spans="2:65" s="11" customFormat="1" ht="25.95" customHeight="1">
      <c r="B389" s="116"/>
      <c r="D389" s="117" t="s">
        <v>70</v>
      </c>
      <c r="E389" s="118" t="s">
        <v>452</v>
      </c>
      <c r="F389" s="118" t="s">
        <v>453</v>
      </c>
      <c r="I389" s="119"/>
      <c r="J389" s="120">
        <f>BK389</f>
        <v>0</v>
      </c>
      <c r="L389" s="116"/>
      <c r="M389" s="121"/>
      <c r="P389" s="122">
        <f>P390+P428+P435+P438+P445+P507+P615+P631</f>
        <v>0</v>
      </c>
      <c r="R389" s="122">
        <f>R390+R428+R435+R438+R445+R507+R615+R631</f>
        <v>4.2267057399999999</v>
      </c>
      <c r="T389" s="123">
        <f>T390+T428+T435+T438+T445+T507+T615+T631</f>
        <v>12.462358200000001</v>
      </c>
      <c r="AR389" s="117" t="s">
        <v>80</v>
      </c>
      <c r="AT389" s="124" t="s">
        <v>70</v>
      </c>
      <c r="AU389" s="124" t="s">
        <v>71</v>
      </c>
      <c r="AY389" s="117" t="s">
        <v>126</v>
      </c>
      <c r="BK389" s="125">
        <f>BK390+BK428+BK435+BK438+BK445+BK507+BK615+BK631</f>
        <v>0</v>
      </c>
    </row>
    <row r="390" spans="2:65" s="11" customFormat="1" ht="22.8" customHeight="1">
      <c r="B390" s="116"/>
      <c r="D390" s="117" t="s">
        <v>70</v>
      </c>
      <c r="E390" s="126" t="s">
        <v>454</v>
      </c>
      <c r="F390" s="126" t="s">
        <v>455</v>
      </c>
      <c r="I390" s="119"/>
      <c r="J390" s="127">
        <f>BK390</f>
        <v>0</v>
      </c>
      <c r="L390" s="116"/>
      <c r="M390" s="121"/>
      <c r="P390" s="122">
        <f>SUM(P391:P427)</f>
        <v>0</v>
      </c>
      <c r="R390" s="122">
        <f>SUM(R391:R427)</f>
        <v>0.51411788999999997</v>
      </c>
      <c r="T390" s="123">
        <f>SUM(T391:T427)</f>
        <v>0.33918500000000001</v>
      </c>
      <c r="AR390" s="117" t="s">
        <v>80</v>
      </c>
      <c r="AT390" s="124" t="s">
        <v>70</v>
      </c>
      <c r="AU390" s="124" t="s">
        <v>76</v>
      </c>
      <c r="AY390" s="117" t="s">
        <v>126</v>
      </c>
      <c r="BK390" s="125">
        <f>SUM(BK391:BK427)</f>
        <v>0</v>
      </c>
    </row>
    <row r="391" spans="2:65" s="1" customFormat="1" ht="21.75" customHeight="1">
      <c r="B391" s="33"/>
      <c r="C391" s="128" t="s">
        <v>456</v>
      </c>
      <c r="D391" s="128" t="s">
        <v>128</v>
      </c>
      <c r="E391" s="129" t="s">
        <v>457</v>
      </c>
      <c r="F391" s="130" t="s">
        <v>458</v>
      </c>
      <c r="G391" s="131" t="s">
        <v>131</v>
      </c>
      <c r="H391" s="132">
        <v>61.67</v>
      </c>
      <c r="I391" s="133"/>
      <c r="J391" s="134">
        <f>ROUND(I391*H391,2)</f>
        <v>0</v>
      </c>
      <c r="K391" s="130" t="s">
        <v>132</v>
      </c>
      <c r="L391" s="33"/>
      <c r="M391" s="135" t="s">
        <v>19</v>
      </c>
      <c r="N391" s="136" t="s">
        <v>42</v>
      </c>
      <c r="P391" s="137">
        <f>O391*H391</f>
        <v>0</v>
      </c>
      <c r="Q391" s="137">
        <v>0</v>
      </c>
      <c r="R391" s="137">
        <f>Q391*H391</f>
        <v>0</v>
      </c>
      <c r="S391" s="137">
        <v>5.4999999999999997E-3</v>
      </c>
      <c r="T391" s="138">
        <f>S391*H391</f>
        <v>0.33918500000000001</v>
      </c>
      <c r="AR391" s="139" t="s">
        <v>259</v>
      </c>
      <c r="AT391" s="139" t="s">
        <v>128</v>
      </c>
      <c r="AU391" s="139" t="s">
        <v>80</v>
      </c>
      <c r="AY391" s="18" t="s">
        <v>126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76</v>
      </c>
      <c r="BK391" s="140">
        <f>ROUND(I391*H391,2)</f>
        <v>0</v>
      </c>
      <c r="BL391" s="18" t="s">
        <v>259</v>
      </c>
      <c r="BM391" s="139" t="s">
        <v>459</v>
      </c>
    </row>
    <row r="392" spans="2:65" s="1" customFormat="1" ht="10.199999999999999">
      <c r="B392" s="33"/>
      <c r="D392" s="141" t="s">
        <v>135</v>
      </c>
      <c r="F392" s="142" t="s">
        <v>460</v>
      </c>
      <c r="I392" s="143"/>
      <c r="L392" s="33"/>
      <c r="M392" s="144"/>
      <c r="T392" s="54"/>
      <c r="AT392" s="18" t="s">
        <v>135</v>
      </c>
      <c r="AU392" s="18" t="s">
        <v>80</v>
      </c>
    </row>
    <row r="393" spans="2:65" s="12" customFormat="1" ht="10.199999999999999">
      <c r="B393" s="145"/>
      <c r="D393" s="146" t="s">
        <v>137</v>
      </c>
      <c r="E393" s="147" t="s">
        <v>19</v>
      </c>
      <c r="F393" s="148" t="s">
        <v>138</v>
      </c>
      <c r="H393" s="147" t="s">
        <v>19</v>
      </c>
      <c r="I393" s="149"/>
      <c r="L393" s="145"/>
      <c r="M393" s="150"/>
      <c r="T393" s="151"/>
      <c r="AT393" s="147" t="s">
        <v>137</v>
      </c>
      <c r="AU393" s="147" t="s">
        <v>80</v>
      </c>
      <c r="AV393" s="12" t="s">
        <v>76</v>
      </c>
      <c r="AW393" s="12" t="s">
        <v>33</v>
      </c>
      <c r="AX393" s="12" t="s">
        <v>71</v>
      </c>
      <c r="AY393" s="147" t="s">
        <v>126</v>
      </c>
    </row>
    <row r="394" spans="2:65" s="12" customFormat="1" ht="10.199999999999999">
      <c r="B394" s="145"/>
      <c r="D394" s="146" t="s">
        <v>137</v>
      </c>
      <c r="E394" s="147" t="s">
        <v>19</v>
      </c>
      <c r="F394" s="148" t="s">
        <v>363</v>
      </c>
      <c r="H394" s="147" t="s">
        <v>19</v>
      </c>
      <c r="I394" s="149"/>
      <c r="L394" s="145"/>
      <c r="M394" s="150"/>
      <c r="T394" s="151"/>
      <c r="AT394" s="147" t="s">
        <v>137</v>
      </c>
      <c r="AU394" s="147" t="s">
        <v>80</v>
      </c>
      <c r="AV394" s="12" t="s">
        <v>76</v>
      </c>
      <c r="AW394" s="12" t="s">
        <v>33</v>
      </c>
      <c r="AX394" s="12" t="s">
        <v>71</v>
      </c>
      <c r="AY394" s="147" t="s">
        <v>126</v>
      </c>
    </row>
    <row r="395" spans="2:65" s="13" customFormat="1" ht="10.199999999999999">
      <c r="B395" s="152"/>
      <c r="D395" s="146" t="s">
        <v>137</v>
      </c>
      <c r="E395" s="153" t="s">
        <v>19</v>
      </c>
      <c r="F395" s="154" t="s">
        <v>364</v>
      </c>
      <c r="H395" s="155">
        <v>14.68</v>
      </c>
      <c r="I395" s="156"/>
      <c r="L395" s="152"/>
      <c r="M395" s="157"/>
      <c r="T395" s="158"/>
      <c r="AT395" s="153" t="s">
        <v>137</v>
      </c>
      <c r="AU395" s="153" t="s">
        <v>80</v>
      </c>
      <c r="AV395" s="13" t="s">
        <v>80</v>
      </c>
      <c r="AW395" s="13" t="s">
        <v>33</v>
      </c>
      <c r="AX395" s="13" t="s">
        <v>71</v>
      </c>
      <c r="AY395" s="153" t="s">
        <v>126</v>
      </c>
    </row>
    <row r="396" spans="2:65" s="12" customFormat="1" ht="10.199999999999999">
      <c r="B396" s="145"/>
      <c r="D396" s="146" t="s">
        <v>137</v>
      </c>
      <c r="E396" s="147" t="s">
        <v>19</v>
      </c>
      <c r="F396" s="148" t="s">
        <v>365</v>
      </c>
      <c r="H396" s="147" t="s">
        <v>19</v>
      </c>
      <c r="I396" s="149"/>
      <c r="L396" s="145"/>
      <c r="M396" s="150"/>
      <c r="T396" s="151"/>
      <c r="AT396" s="147" t="s">
        <v>137</v>
      </c>
      <c r="AU396" s="147" t="s">
        <v>80</v>
      </c>
      <c r="AV396" s="12" t="s">
        <v>76</v>
      </c>
      <c r="AW396" s="12" t="s">
        <v>33</v>
      </c>
      <c r="AX396" s="12" t="s">
        <v>71</v>
      </c>
      <c r="AY396" s="147" t="s">
        <v>126</v>
      </c>
    </row>
    <row r="397" spans="2:65" s="13" customFormat="1" ht="10.199999999999999">
      <c r="B397" s="152"/>
      <c r="D397" s="146" t="s">
        <v>137</v>
      </c>
      <c r="E397" s="153" t="s">
        <v>19</v>
      </c>
      <c r="F397" s="154" t="s">
        <v>258</v>
      </c>
      <c r="H397" s="155">
        <v>46.99</v>
      </c>
      <c r="I397" s="156"/>
      <c r="L397" s="152"/>
      <c r="M397" s="157"/>
      <c r="T397" s="158"/>
      <c r="AT397" s="153" t="s">
        <v>137</v>
      </c>
      <c r="AU397" s="153" t="s">
        <v>80</v>
      </c>
      <c r="AV397" s="13" t="s">
        <v>80</v>
      </c>
      <c r="AW397" s="13" t="s">
        <v>33</v>
      </c>
      <c r="AX397" s="13" t="s">
        <v>71</v>
      </c>
      <c r="AY397" s="153" t="s">
        <v>126</v>
      </c>
    </row>
    <row r="398" spans="2:65" s="14" customFormat="1" ht="10.199999999999999">
      <c r="B398" s="159"/>
      <c r="D398" s="146" t="s">
        <v>137</v>
      </c>
      <c r="E398" s="160" t="s">
        <v>19</v>
      </c>
      <c r="F398" s="161" t="s">
        <v>166</v>
      </c>
      <c r="H398" s="162">
        <v>61.67</v>
      </c>
      <c r="I398" s="163"/>
      <c r="L398" s="159"/>
      <c r="M398" s="164"/>
      <c r="T398" s="165"/>
      <c r="AT398" s="160" t="s">
        <v>137</v>
      </c>
      <c r="AU398" s="160" t="s">
        <v>80</v>
      </c>
      <c r="AV398" s="14" t="s">
        <v>133</v>
      </c>
      <c r="AW398" s="14" t="s">
        <v>33</v>
      </c>
      <c r="AX398" s="14" t="s">
        <v>76</v>
      </c>
      <c r="AY398" s="160" t="s">
        <v>126</v>
      </c>
    </row>
    <row r="399" spans="2:65" s="1" customFormat="1" ht="21.75" customHeight="1">
      <c r="B399" s="33"/>
      <c r="C399" s="128" t="s">
        <v>461</v>
      </c>
      <c r="D399" s="128" t="s">
        <v>128</v>
      </c>
      <c r="E399" s="129" t="s">
        <v>462</v>
      </c>
      <c r="F399" s="130" t="s">
        <v>463</v>
      </c>
      <c r="G399" s="131" t="s">
        <v>131</v>
      </c>
      <c r="H399" s="132">
        <v>90.99</v>
      </c>
      <c r="I399" s="133"/>
      <c r="J399" s="134">
        <f>ROUND(I399*H399,2)</f>
        <v>0</v>
      </c>
      <c r="K399" s="130" t="s">
        <v>132</v>
      </c>
      <c r="L399" s="33"/>
      <c r="M399" s="135" t="s">
        <v>19</v>
      </c>
      <c r="N399" s="136" t="s">
        <v>42</v>
      </c>
      <c r="P399" s="137">
        <f>O399*H399</f>
        <v>0</v>
      </c>
      <c r="Q399" s="137">
        <v>4.7299999999999998E-3</v>
      </c>
      <c r="R399" s="137">
        <f>Q399*H399</f>
        <v>0.43038269999999995</v>
      </c>
      <c r="S399" s="137">
        <v>0</v>
      </c>
      <c r="T399" s="138">
        <f>S399*H399</f>
        <v>0</v>
      </c>
      <c r="AR399" s="139" t="s">
        <v>259</v>
      </c>
      <c r="AT399" s="139" t="s">
        <v>128</v>
      </c>
      <c r="AU399" s="139" t="s">
        <v>80</v>
      </c>
      <c r="AY399" s="18" t="s">
        <v>126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76</v>
      </c>
      <c r="BK399" s="140">
        <f>ROUND(I399*H399,2)</f>
        <v>0</v>
      </c>
      <c r="BL399" s="18" t="s">
        <v>259</v>
      </c>
      <c r="BM399" s="139" t="s">
        <v>464</v>
      </c>
    </row>
    <row r="400" spans="2:65" s="1" customFormat="1" ht="10.199999999999999">
      <c r="B400" s="33"/>
      <c r="D400" s="141" t="s">
        <v>135</v>
      </c>
      <c r="F400" s="142" t="s">
        <v>465</v>
      </c>
      <c r="I400" s="143"/>
      <c r="L400" s="33"/>
      <c r="M400" s="144"/>
      <c r="T400" s="54"/>
      <c r="AT400" s="18" t="s">
        <v>135</v>
      </c>
      <c r="AU400" s="18" t="s">
        <v>80</v>
      </c>
    </row>
    <row r="401" spans="2:65" s="12" customFormat="1" ht="10.199999999999999">
      <c r="B401" s="145"/>
      <c r="D401" s="146" t="s">
        <v>137</v>
      </c>
      <c r="E401" s="147" t="s">
        <v>19</v>
      </c>
      <c r="F401" s="148" t="s">
        <v>138</v>
      </c>
      <c r="H401" s="147" t="s">
        <v>19</v>
      </c>
      <c r="I401" s="149"/>
      <c r="L401" s="145"/>
      <c r="M401" s="150"/>
      <c r="T401" s="151"/>
      <c r="AT401" s="147" t="s">
        <v>137</v>
      </c>
      <c r="AU401" s="147" t="s">
        <v>80</v>
      </c>
      <c r="AV401" s="12" t="s">
        <v>76</v>
      </c>
      <c r="AW401" s="12" t="s">
        <v>33</v>
      </c>
      <c r="AX401" s="12" t="s">
        <v>71</v>
      </c>
      <c r="AY401" s="147" t="s">
        <v>126</v>
      </c>
    </row>
    <row r="402" spans="2:65" s="12" customFormat="1" ht="10.199999999999999">
      <c r="B402" s="145"/>
      <c r="D402" s="146" t="s">
        <v>137</v>
      </c>
      <c r="E402" s="147" t="s">
        <v>19</v>
      </c>
      <c r="F402" s="148" t="s">
        <v>263</v>
      </c>
      <c r="H402" s="147" t="s">
        <v>19</v>
      </c>
      <c r="I402" s="149"/>
      <c r="L402" s="145"/>
      <c r="M402" s="150"/>
      <c r="T402" s="151"/>
      <c r="AT402" s="147" t="s">
        <v>137</v>
      </c>
      <c r="AU402" s="147" t="s">
        <v>80</v>
      </c>
      <c r="AV402" s="12" t="s">
        <v>76</v>
      </c>
      <c r="AW402" s="12" t="s">
        <v>33</v>
      </c>
      <c r="AX402" s="12" t="s">
        <v>71</v>
      </c>
      <c r="AY402" s="147" t="s">
        <v>126</v>
      </c>
    </row>
    <row r="403" spans="2:65" s="13" customFormat="1" ht="10.199999999999999">
      <c r="B403" s="152"/>
      <c r="D403" s="146" t="s">
        <v>137</v>
      </c>
      <c r="E403" s="153" t="s">
        <v>19</v>
      </c>
      <c r="F403" s="154" t="s">
        <v>466</v>
      </c>
      <c r="H403" s="155">
        <v>34</v>
      </c>
      <c r="I403" s="156"/>
      <c r="L403" s="152"/>
      <c r="M403" s="157"/>
      <c r="T403" s="158"/>
      <c r="AT403" s="153" t="s">
        <v>137</v>
      </c>
      <c r="AU403" s="153" t="s">
        <v>80</v>
      </c>
      <c r="AV403" s="13" t="s">
        <v>80</v>
      </c>
      <c r="AW403" s="13" t="s">
        <v>33</v>
      </c>
      <c r="AX403" s="13" t="s">
        <v>71</v>
      </c>
      <c r="AY403" s="153" t="s">
        <v>126</v>
      </c>
    </row>
    <row r="404" spans="2:65" s="12" customFormat="1" ht="10.199999999999999">
      <c r="B404" s="145"/>
      <c r="D404" s="146" t="s">
        <v>137</v>
      </c>
      <c r="E404" s="147" t="s">
        <v>19</v>
      </c>
      <c r="F404" s="148" t="s">
        <v>269</v>
      </c>
      <c r="H404" s="147" t="s">
        <v>19</v>
      </c>
      <c r="I404" s="149"/>
      <c r="L404" s="145"/>
      <c r="M404" s="150"/>
      <c r="T404" s="151"/>
      <c r="AT404" s="147" t="s">
        <v>137</v>
      </c>
      <c r="AU404" s="147" t="s">
        <v>80</v>
      </c>
      <c r="AV404" s="12" t="s">
        <v>76</v>
      </c>
      <c r="AW404" s="12" t="s">
        <v>33</v>
      </c>
      <c r="AX404" s="12" t="s">
        <v>71</v>
      </c>
      <c r="AY404" s="147" t="s">
        <v>126</v>
      </c>
    </row>
    <row r="405" spans="2:65" s="13" customFormat="1" ht="10.199999999999999">
      <c r="B405" s="152"/>
      <c r="D405" s="146" t="s">
        <v>137</v>
      </c>
      <c r="E405" s="153" t="s">
        <v>19</v>
      </c>
      <c r="F405" s="154" t="s">
        <v>467</v>
      </c>
      <c r="H405" s="155">
        <v>10</v>
      </c>
      <c r="I405" s="156"/>
      <c r="L405" s="152"/>
      <c r="M405" s="157"/>
      <c r="T405" s="158"/>
      <c r="AT405" s="153" t="s">
        <v>137</v>
      </c>
      <c r="AU405" s="153" t="s">
        <v>80</v>
      </c>
      <c r="AV405" s="13" t="s">
        <v>80</v>
      </c>
      <c r="AW405" s="13" t="s">
        <v>33</v>
      </c>
      <c r="AX405" s="13" t="s">
        <v>71</v>
      </c>
      <c r="AY405" s="153" t="s">
        <v>126</v>
      </c>
    </row>
    <row r="406" spans="2:65" s="12" customFormat="1" ht="10.199999999999999">
      <c r="B406" s="145"/>
      <c r="D406" s="146" t="s">
        <v>137</v>
      </c>
      <c r="E406" s="147" t="s">
        <v>19</v>
      </c>
      <c r="F406" s="148" t="s">
        <v>257</v>
      </c>
      <c r="H406" s="147" t="s">
        <v>19</v>
      </c>
      <c r="I406" s="149"/>
      <c r="L406" s="145"/>
      <c r="M406" s="150"/>
      <c r="T406" s="151"/>
      <c r="AT406" s="147" t="s">
        <v>137</v>
      </c>
      <c r="AU406" s="147" t="s">
        <v>80</v>
      </c>
      <c r="AV406" s="12" t="s">
        <v>76</v>
      </c>
      <c r="AW406" s="12" t="s">
        <v>33</v>
      </c>
      <c r="AX406" s="12" t="s">
        <v>71</v>
      </c>
      <c r="AY406" s="147" t="s">
        <v>126</v>
      </c>
    </row>
    <row r="407" spans="2:65" s="13" customFormat="1" ht="10.199999999999999">
      <c r="B407" s="152"/>
      <c r="D407" s="146" t="s">
        <v>137</v>
      </c>
      <c r="E407" s="153" t="s">
        <v>19</v>
      </c>
      <c r="F407" s="154" t="s">
        <v>258</v>
      </c>
      <c r="H407" s="155">
        <v>46.99</v>
      </c>
      <c r="I407" s="156"/>
      <c r="L407" s="152"/>
      <c r="M407" s="157"/>
      <c r="T407" s="158"/>
      <c r="AT407" s="153" t="s">
        <v>137</v>
      </c>
      <c r="AU407" s="153" t="s">
        <v>80</v>
      </c>
      <c r="AV407" s="13" t="s">
        <v>80</v>
      </c>
      <c r="AW407" s="13" t="s">
        <v>33</v>
      </c>
      <c r="AX407" s="13" t="s">
        <v>71</v>
      </c>
      <c r="AY407" s="153" t="s">
        <v>126</v>
      </c>
    </row>
    <row r="408" spans="2:65" s="14" customFormat="1" ht="10.199999999999999">
      <c r="B408" s="159"/>
      <c r="D408" s="146" t="s">
        <v>137</v>
      </c>
      <c r="E408" s="160" t="s">
        <v>19</v>
      </c>
      <c r="F408" s="161" t="s">
        <v>166</v>
      </c>
      <c r="H408" s="162">
        <v>90.990000000000009</v>
      </c>
      <c r="I408" s="163"/>
      <c r="L408" s="159"/>
      <c r="M408" s="164"/>
      <c r="T408" s="165"/>
      <c r="AT408" s="160" t="s">
        <v>137</v>
      </c>
      <c r="AU408" s="160" t="s">
        <v>80</v>
      </c>
      <c r="AV408" s="14" t="s">
        <v>133</v>
      </c>
      <c r="AW408" s="14" t="s">
        <v>33</v>
      </c>
      <c r="AX408" s="14" t="s">
        <v>76</v>
      </c>
      <c r="AY408" s="160" t="s">
        <v>126</v>
      </c>
    </row>
    <row r="409" spans="2:65" s="1" customFormat="1" ht="21.75" customHeight="1">
      <c r="B409" s="33"/>
      <c r="C409" s="128" t="s">
        <v>468</v>
      </c>
      <c r="D409" s="128" t="s">
        <v>128</v>
      </c>
      <c r="E409" s="129" t="s">
        <v>469</v>
      </c>
      <c r="F409" s="130" t="s">
        <v>470</v>
      </c>
      <c r="G409" s="131" t="s">
        <v>131</v>
      </c>
      <c r="H409" s="132">
        <v>17.702999999999999</v>
      </c>
      <c r="I409" s="133"/>
      <c r="J409" s="134">
        <f>ROUND(I409*H409,2)</f>
        <v>0</v>
      </c>
      <c r="K409" s="130" t="s">
        <v>132</v>
      </c>
      <c r="L409" s="33"/>
      <c r="M409" s="135" t="s">
        <v>19</v>
      </c>
      <c r="N409" s="136" t="s">
        <v>42</v>
      </c>
      <c r="P409" s="137">
        <f>O409*H409</f>
        <v>0</v>
      </c>
      <c r="Q409" s="137">
        <v>4.7299999999999998E-3</v>
      </c>
      <c r="R409" s="137">
        <f>Q409*H409</f>
        <v>8.3735190000000001E-2</v>
      </c>
      <c r="S409" s="137">
        <v>0</v>
      </c>
      <c r="T409" s="138">
        <f>S409*H409</f>
        <v>0</v>
      </c>
      <c r="AR409" s="139" t="s">
        <v>259</v>
      </c>
      <c r="AT409" s="139" t="s">
        <v>128</v>
      </c>
      <c r="AU409" s="139" t="s">
        <v>80</v>
      </c>
      <c r="AY409" s="18" t="s">
        <v>126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76</v>
      </c>
      <c r="BK409" s="140">
        <f>ROUND(I409*H409,2)</f>
        <v>0</v>
      </c>
      <c r="BL409" s="18" t="s">
        <v>259</v>
      </c>
      <c r="BM409" s="139" t="s">
        <v>471</v>
      </c>
    </row>
    <row r="410" spans="2:65" s="1" customFormat="1" ht="10.199999999999999">
      <c r="B410" s="33"/>
      <c r="D410" s="141" t="s">
        <v>135</v>
      </c>
      <c r="F410" s="142" t="s">
        <v>472</v>
      </c>
      <c r="I410" s="143"/>
      <c r="L410" s="33"/>
      <c r="M410" s="144"/>
      <c r="T410" s="54"/>
      <c r="AT410" s="18" t="s">
        <v>135</v>
      </c>
      <c r="AU410" s="18" t="s">
        <v>80</v>
      </c>
    </row>
    <row r="411" spans="2:65" s="12" customFormat="1" ht="10.199999999999999">
      <c r="B411" s="145"/>
      <c r="D411" s="146" t="s">
        <v>137</v>
      </c>
      <c r="E411" s="147" t="s">
        <v>19</v>
      </c>
      <c r="F411" s="148" t="s">
        <v>138</v>
      </c>
      <c r="H411" s="147" t="s">
        <v>19</v>
      </c>
      <c r="I411" s="149"/>
      <c r="L411" s="145"/>
      <c r="M411" s="150"/>
      <c r="T411" s="151"/>
      <c r="AT411" s="147" t="s">
        <v>137</v>
      </c>
      <c r="AU411" s="147" t="s">
        <v>80</v>
      </c>
      <c r="AV411" s="12" t="s">
        <v>76</v>
      </c>
      <c r="AW411" s="12" t="s">
        <v>33</v>
      </c>
      <c r="AX411" s="12" t="s">
        <v>71</v>
      </c>
      <c r="AY411" s="147" t="s">
        <v>126</v>
      </c>
    </row>
    <row r="412" spans="2:65" s="12" customFormat="1" ht="10.199999999999999">
      <c r="B412" s="145"/>
      <c r="D412" s="146" t="s">
        <v>137</v>
      </c>
      <c r="E412" s="147" t="s">
        <v>19</v>
      </c>
      <c r="F412" s="148" t="s">
        <v>211</v>
      </c>
      <c r="H412" s="147" t="s">
        <v>19</v>
      </c>
      <c r="I412" s="149"/>
      <c r="L412" s="145"/>
      <c r="M412" s="150"/>
      <c r="T412" s="151"/>
      <c r="AT412" s="147" t="s">
        <v>137</v>
      </c>
      <c r="AU412" s="147" t="s">
        <v>80</v>
      </c>
      <c r="AV412" s="12" t="s">
        <v>76</v>
      </c>
      <c r="AW412" s="12" t="s">
        <v>33</v>
      </c>
      <c r="AX412" s="12" t="s">
        <v>71</v>
      </c>
      <c r="AY412" s="147" t="s">
        <v>126</v>
      </c>
    </row>
    <row r="413" spans="2:65" s="13" customFormat="1" ht="10.199999999999999">
      <c r="B413" s="152"/>
      <c r="D413" s="146" t="s">
        <v>137</v>
      </c>
      <c r="E413" s="153" t="s">
        <v>19</v>
      </c>
      <c r="F413" s="154" t="s">
        <v>202</v>
      </c>
      <c r="H413" s="155">
        <v>1.5149999999999999</v>
      </c>
      <c r="I413" s="156"/>
      <c r="L413" s="152"/>
      <c r="M413" s="157"/>
      <c r="T413" s="158"/>
      <c r="AT413" s="153" t="s">
        <v>137</v>
      </c>
      <c r="AU413" s="153" t="s">
        <v>80</v>
      </c>
      <c r="AV413" s="13" t="s">
        <v>80</v>
      </c>
      <c r="AW413" s="13" t="s">
        <v>33</v>
      </c>
      <c r="AX413" s="13" t="s">
        <v>71</v>
      </c>
      <c r="AY413" s="153" t="s">
        <v>126</v>
      </c>
    </row>
    <row r="414" spans="2:65" s="13" customFormat="1" ht="10.199999999999999">
      <c r="B414" s="152"/>
      <c r="D414" s="146" t="s">
        <v>137</v>
      </c>
      <c r="E414" s="153" t="s">
        <v>19</v>
      </c>
      <c r="F414" s="154" t="s">
        <v>203</v>
      </c>
      <c r="H414" s="155">
        <v>1.4850000000000001</v>
      </c>
      <c r="I414" s="156"/>
      <c r="L414" s="152"/>
      <c r="M414" s="157"/>
      <c r="T414" s="158"/>
      <c r="AT414" s="153" t="s">
        <v>137</v>
      </c>
      <c r="AU414" s="153" t="s">
        <v>80</v>
      </c>
      <c r="AV414" s="13" t="s">
        <v>80</v>
      </c>
      <c r="AW414" s="13" t="s">
        <v>33</v>
      </c>
      <c r="AX414" s="13" t="s">
        <v>71</v>
      </c>
      <c r="AY414" s="153" t="s">
        <v>126</v>
      </c>
    </row>
    <row r="415" spans="2:65" s="15" customFormat="1" ht="10.199999999999999">
      <c r="B415" s="166"/>
      <c r="D415" s="146" t="s">
        <v>137</v>
      </c>
      <c r="E415" s="167" t="s">
        <v>19</v>
      </c>
      <c r="F415" s="168" t="s">
        <v>210</v>
      </c>
      <c r="H415" s="169">
        <v>3</v>
      </c>
      <c r="I415" s="170"/>
      <c r="L415" s="166"/>
      <c r="M415" s="171"/>
      <c r="T415" s="172"/>
      <c r="AT415" s="167" t="s">
        <v>137</v>
      </c>
      <c r="AU415" s="167" t="s">
        <v>80</v>
      </c>
      <c r="AV415" s="15" t="s">
        <v>140</v>
      </c>
      <c r="AW415" s="15" t="s">
        <v>33</v>
      </c>
      <c r="AX415" s="15" t="s">
        <v>71</v>
      </c>
      <c r="AY415" s="167" t="s">
        <v>126</v>
      </c>
    </row>
    <row r="416" spans="2:65" s="12" customFormat="1" ht="10.199999999999999">
      <c r="B416" s="145"/>
      <c r="D416" s="146" t="s">
        <v>137</v>
      </c>
      <c r="E416" s="147" t="s">
        <v>19</v>
      </c>
      <c r="F416" s="148" t="s">
        <v>473</v>
      </c>
      <c r="H416" s="147" t="s">
        <v>19</v>
      </c>
      <c r="I416" s="149"/>
      <c r="L416" s="145"/>
      <c r="M416" s="150"/>
      <c r="T416" s="151"/>
      <c r="AT416" s="147" t="s">
        <v>137</v>
      </c>
      <c r="AU416" s="147" t="s">
        <v>80</v>
      </c>
      <c r="AV416" s="12" t="s">
        <v>76</v>
      </c>
      <c r="AW416" s="12" t="s">
        <v>33</v>
      </c>
      <c r="AX416" s="12" t="s">
        <v>71</v>
      </c>
      <c r="AY416" s="147" t="s">
        <v>126</v>
      </c>
    </row>
    <row r="417" spans="2:65" s="13" customFormat="1" ht="10.199999999999999">
      <c r="B417" s="152"/>
      <c r="D417" s="146" t="s">
        <v>137</v>
      </c>
      <c r="E417" s="153" t="s">
        <v>19</v>
      </c>
      <c r="F417" s="154" t="s">
        <v>474</v>
      </c>
      <c r="H417" s="155">
        <v>8.19</v>
      </c>
      <c r="I417" s="156"/>
      <c r="L417" s="152"/>
      <c r="M417" s="157"/>
      <c r="T417" s="158"/>
      <c r="AT417" s="153" t="s">
        <v>137</v>
      </c>
      <c r="AU417" s="153" t="s">
        <v>80</v>
      </c>
      <c r="AV417" s="13" t="s">
        <v>80</v>
      </c>
      <c r="AW417" s="13" t="s">
        <v>33</v>
      </c>
      <c r="AX417" s="13" t="s">
        <v>71</v>
      </c>
      <c r="AY417" s="153" t="s">
        <v>126</v>
      </c>
    </row>
    <row r="418" spans="2:65" s="15" customFormat="1" ht="10.199999999999999">
      <c r="B418" s="166"/>
      <c r="D418" s="146" t="s">
        <v>137</v>
      </c>
      <c r="E418" s="167" t="s">
        <v>19</v>
      </c>
      <c r="F418" s="168" t="s">
        <v>210</v>
      </c>
      <c r="H418" s="169">
        <v>8.19</v>
      </c>
      <c r="I418" s="170"/>
      <c r="L418" s="166"/>
      <c r="M418" s="171"/>
      <c r="T418" s="172"/>
      <c r="AT418" s="167" t="s">
        <v>137</v>
      </c>
      <c r="AU418" s="167" t="s">
        <v>80</v>
      </c>
      <c r="AV418" s="15" t="s">
        <v>140</v>
      </c>
      <c r="AW418" s="15" t="s">
        <v>33</v>
      </c>
      <c r="AX418" s="15" t="s">
        <v>71</v>
      </c>
      <c r="AY418" s="167" t="s">
        <v>126</v>
      </c>
    </row>
    <row r="419" spans="2:65" s="12" customFormat="1" ht="10.199999999999999">
      <c r="B419" s="145"/>
      <c r="D419" s="146" t="s">
        <v>137</v>
      </c>
      <c r="E419" s="147" t="s">
        <v>19</v>
      </c>
      <c r="F419" s="148" t="s">
        <v>475</v>
      </c>
      <c r="H419" s="147" t="s">
        <v>19</v>
      </c>
      <c r="I419" s="149"/>
      <c r="L419" s="145"/>
      <c r="M419" s="150"/>
      <c r="T419" s="151"/>
      <c r="AT419" s="147" t="s">
        <v>137</v>
      </c>
      <c r="AU419" s="147" t="s">
        <v>80</v>
      </c>
      <c r="AV419" s="12" t="s">
        <v>76</v>
      </c>
      <c r="AW419" s="12" t="s">
        <v>33</v>
      </c>
      <c r="AX419" s="12" t="s">
        <v>71</v>
      </c>
      <c r="AY419" s="147" t="s">
        <v>126</v>
      </c>
    </row>
    <row r="420" spans="2:65" s="13" customFormat="1" ht="10.199999999999999">
      <c r="B420" s="152"/>
      <c r="D420" s="146" t="s">
        <v>137</v>
      </c>
      <c r="E420" s="153" t="s">
        <v>19</v>
      </c>
      <c r="F420" s="154" t="s">
        <v>476</v>
      </c>
      <c r="H420" s="155">
        <v>5.2</v>
      </c>
      <c r="I420" s="156"/>
      <c r="L420" s="152"/>
      <c r="M420" s="157"/>
      <c r="T420" s="158"/>
      <c r="AT420" s="153" t="s">
        <v>137</v>
      </c>
      <c r="AU420" s="153" t="s">
        <v>80</v>
      </c>
      <c r="AV420" s="13" t="s">
        <v>80</v>
      </c>
      <c r="AW420" s="13" t="s">
        <v>33</v>
      </c>
      <c r="AX420" s="13" t="s">
        <v>71</v>
      </c>
      <c r="AY420" s="153" t="s">
        <v>126</v>
      </c>
    </row>
    <row r="421" spans="2:65" s="15" customFormat="1" ht="10.199999999999999">
      <c r="B421" s="166"/>
      <c r="D421" s="146" t="s">
        <v>137</v>
      </c>
      <c r="E421" s="167" t="s">
        <v>19</v>
      </c>
      <c r="F421" s="168" t="s">
        <v>210</v>
      </c>
      <c r="H421" s="169">
        <v>5.2</v>
      </c>
      <c r="I421" s="170"/>
      <c r="L421" s="166"/>
      <c r="M421" s="171"/>
      <c r="T421" s="172"/>
      <c r="AT421" s="167" t="s">
        <v>137</v>
      </c>
      <c r="AU421" s="167" t="s">
        <v>80</v>
      </c>
      <c r="AV421" s="15" t="s">
        <v>140</v>
      </c>
      <c r="AW421" s="15" t="s">
        <v>33</v>
      </c>
      <c r="AX421" s="15" t="s">
        <v>71</v>
      </c>
      <c r="AY421" s="167" t="s">
        <v>126</v>
      </c>
    </row>
    <row r="422" spans="2:65" s="12" customFormat="1" ht="10.199999999999999">
      <c r="B422" s="145"/>
      <c r="D422" s="146" t="s">
        <v>137</v>
      </c>
      <c r="E422" s="147" t="s">
        <v>19</v>
      </c>
      <c r="F422" s="148" t="s">
        <v>372</v>
      </c>
      <c r="H422" s="147" t="s">
        <v>19</v>
      </c>
      <c r="I422" s="149"/>
      <c r="L422" s="145"/>
      <c r="M422" s="150"/>
      <c r="T422" s="151"/>
      <c r="AT422" s="147" t="s">
        <v>137</v>
      </c>
      <c r="AU422" s="147" t="s">
        <v>80</v>
      </c>
      <c r="AV422" s="12" t="s">
        <v>76</v>
      </c>
      <c r="AW422" s="12" t="s">
        <v>33</v>
      </c>
      <c r="AX422" s="12" t="s">
        <v>71</v>
      </c>
      <c r="AY422" s="147" t="s">
        <v>126</v>
      </c>
    </row>
    <row r="423" spans="2:65" s="13" customFormat="1" ht="10.199999999999999">
      <c r="B423" s="152"/>
      <c r="D423" s="146" t="s">
        <v>137</v>
      </c>
      <c r="E423" s="153" t="s">
        <v>19</v>
      </c>
      <c r="F423" s="154" t="s">
        <v>477</v>
      </c>
      <c r="H423" s="155">
        <v>1.3129999999999999</v>
      </c>
      <c r="I423" s="156"/>
      <c r="L423" s="152"/>
      <c r="M423" s="157"/>
      <c r="T423" s="158"/>
      <c r="AT423" s="153" t="s">
        <v>137</v>
      </c>
      <c r="AU423" s="153" t="s">
        <v>80</v>
      </c>
      <c r="AV423" s="13" t="s">
        <v>80</v>
      </c>
      <c r="AW423" s="13" t="s">
        <v>33</v>
      </c>
      <c r="AX423" s="13" t="s">
        <v>71</v>
      </c>
      <c r="AY423" s="153" t="s">
        <v>126</v>
      </c>
    </row>
    <row r="424" spans="2:65" s="15" customFormat="1" ht="10.199999999999999">
      <c r="B424" s="166"/>
      <c r="D424" s="146" t="s">
        <v>137</v>
      </c>
      <c r="E424" s="167" t="s">
        <v>19</v>
      </c>
      <c r="F424" s="168" t="s">
        <v>210</v>
      </c>
      <c r="H424" s="169">
        <v>1.3129999999999999</v>
      </c>
      <c r="I424" s="170"/>
      <c r="L424" s="166"/>
      <c r="M424" s="171"/>
      <c r="T424" s="172"/>
      <c r="AT424" s="167" t="s">
        <v>137</v>
      </c>
      <c r="AU424" s="167" t="s">
        <v>80</v>
      </c>
      <c r="AV424" s="15" t="s">
        <v>140</v>
      </c>
      <c r="AW424" s="15" t="s">
        <v>33</v>
      </c>
      <c r="AX424" s="15" t="s">
        <v>71</v>
      </c>
      <c r="AY424" s="167" t="s">
        <v>126</v>
      </c>
    </row>
    <row r="425" spans="2:65" s="14" customFormat="1" ht="10.199999999999999">
      <c r="B425" s="159"/>
      <c r="D425" s="146" t="s">
        <v>137</v>
      </c>
      <c r="E425" s="160" t="s">
        <v>19</v>
      </c>
      <c r="F425" s="161" t="s">
        <v>166</v>
      </c>
      <c r="H425" s="162">
        <v>17.702999999999999</v>
      </c>
      <c r="I425" s="163"/>
      <c r="L425" s="159"/>
      <c r="M425" s="164"/>
      <c r="T425" s="165"/>
      <c r="AT425" s="160" t="s">
        <v>137</v>
      </c>
      <c r="AU425" s="160" t="s">
        <v>80</v>
      </c>
      <c r="AV425" s="14" t="s">
        <v>133</v>
      </c>
      <c r="AW425" s="14" t="s">
        <v>33</v>
      </c>
      <c r="AX425" s="14" t="s">
        <v>76</v>
      </c>
      <c r="AY425" s="160" t="s">
        <v>126</v>
      </c>
    </row>
    <row r="426" spans="2:65" s="1" customFormat="1" ht="33" customHeight="1">
      <c r="B426" s="33"/>
      <c r="C426" s="128" t="s">
        <v>478</v>
      </c>
      <c r="D426" s="128" t="s">
        <v>128</v>
      </c>
      <c r="E426" s="129" t="s">
        <v>479</v>
      </c>
      <c r="F426" s="130" t="s">
        <v>480</v>
      </c>
      <c r="G426" s="131" t="s">
        <v>426</v>
      </c>
      <c r="H426" s="132">
        <v>0.51400000000000001</v>
      </c>
      <c r="I426" s="133"/>
      <c r="J426" s="134">
        <f>ROUND(I426*H426,2)</f>
        <v>0</v>
      </c>
      <c r="K426" s="130" t="s">
        <v>132</v>
      </c>
      <c r="L426" s="33"/>
      <c r="M426" s="135" t="s">
        <v>19</v>
      </c>
      <c r="N426" s="136" t="s">
        <v>42</v>
      </c>
      <c r="P426" s="137">
        <f>O426*H426</f>
        <v>0</v>
      </c>
      <c r="Q426" s="137">
        <v>0</v>
      </c>
      <c r="R426" s="137">
        <f>Q426*H426</f>
        <v>0</v>
      </c>
      <c r="S426" s="137">
        <v>0</v>
      </c>
      <c r="T426" s="138">
        <f>S426*H426</f>
        <v>0</v>
      </c>
      <c r="AR426" s="139" t="s">
        <v>259</v>
      </c>
      <c r="AT426" s="139" t="s">
        <v>128</v>
      </c>
      <c r="AU426" s="139" t="s">
        <v>80</v>
      </c>
      <c r="AY426" s="18" t="s">
        <v>126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76</v>
      </c>
      <c r="BK426" s="140">
        <f>ROUND(I426*H426,2)</f>
        <v>0</v>
      </c>
      <c r="BL426" s="18" t="s">
        <v>259</v>
      </c>
      <c r="BM426" s="139" t="s">
        <v>481</v>
      </c>
    </row>
    <row r="427" spans="2:65" s="1" customFormat="1" ht="10.199999999999999">
      <c r="B427" s="33"/>
      <c r="D427" s="141" t="s">
        <v>135</v>
      </c>
      <c r="F427" s="142" t="s">
        <v>482</v>
      </c>
      <c r="I427" s="143"/>
      <c r="L427" s="33"/>
      <c r="M427" s="144"/>
      <c r="T427" s="54"/>
      <c r="AT427" s="18" t="s">
        <v>135</v>
      </c>
      <c r="AU427" s="18" t="s">
        <v>80</v>
      </c>
    </row>
    <row r="428" spans="2:65" s="11" customFormat="1" ht="22.8" customHeight="1">
      <c r="B428" s="116"/>
      <c r="D428" s="117" t="s">
        <v>70</v>
      </c>
      <c r="E428" s="126" t="s">
        <v>483</v>
      </c>
      <c r="F428" s="126" t="s">
        <v>484</v>
      </c>
      <c r="I428" s="119"/>
      <c r="J428" s="127">
        <f>BK428</f>
        <v>0</v>
      </c>
      <c r="L428" s="116"/>
      <c r="M428" s="121"/>
      <c r="P428" s="122">
        <f>SUM(P429:P434)</f>
        <v>0</v>
      </c>
      <c r="R428" s="122">
        <f>SUM(R429:R434)</f>
        <v>0</v>
      </c>
      <c r="T428" s="123">
        <f>SUM(T429:T434)</f>
        <v>9.5419999999999991E-2</v>
      </c>
      <c r="AR428" s="117" t="s">
        <v>80</v>
      </c>
      <c r="AT428" s="124" t="s">
        <v>70</v>
      </c>
      <c r="AU428" s="124" t="s">
        <v>76</v>
      </c>
      <c r="AY428" s="117" t="s">
        <v>126</v>
      </c>
      <c r="BK428" s="125">
        <f>SUM(BK429:BK434)</f>
        <v>0</v>
      </c>
    </row>
    <row r="429" spans="2:65" s="1" customFormat="1" ht="24.15" customHeight="1">
      <c r="B429" s="33"/>
      <c r="C429" s="128" t="s">
        <v>485</v>
      </c>
      <c r="D429" s="128" t="s">
        <v>128</v>
      </c>
      <c r="E429" s="129" t="s">
        <v>486</v>
      </c>
      <c r="F429" s="130" t="s">
        <v>487</v>
      </c>
      <c r="G429" s="131" t="s">
        <v>131</v>
      </c>
      <c r="H429" s="132">
        <v>14.68</v>
      </c>
      <c r="I429" s="133"/>
      <c r="J429" s="134">
        <f>ROUND(I429*H429,2)</f>
        <v>0</v>
      </c>
      <c r="K429" s="130" t="s">
        <v>132</v>
      </c>
      <c r="L429" s="33"/>
      <c r="M429" s="135" t="s">
        <v>19</v>
      </c>
      <c r="N429" s="136" t="s">
        <v>42</v>
      </c>
      <c r="P429" s="137">
        <f>O429*H429</f>
        <v>0</v>
      </c>
      <c r="Q429" s="137">
        <v>0</v>
      </c>
      <c r="R429" s="137">
        <f>Q429*H429</f>
        <v>0</v>
      </c>
      <c r="S429" s="137">
        <v>6.4999999999999997E-3</v>
      </c>
      <c r="T429" s="138">
        <f>S429*H429</f>
        <v>9.5419999999999991E-2</v>
      </c>
      <c r="AR429" s="139" t="s">
        <v>259</v>
      </c>
      <c r="AT429" s="139" t="s">
        <v>128</v>
      </c>
      <c r="AU429" s="139" t="s">
        <v>80</v>
      </c>
      <c r="AY429" s="18" t="s">
        <v>126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76</v>
      </c>
      <c r="BK429" s="140">
        <f>ROUND(I429*H429,2)</f>
        <v>0</v>
      </c>
      <c r="BL429" s="18" t="s">
        <v>259</v>
      </c>
      <c r="BM429" s="139" t="s">
        <v>488</v>
      </c>
    </row>
    <row r="430" spans="2:65" s="1" customFormat="1" ht="10.199999999999999">
      <c r="B430" s="33"/>
      <c r="D430" s="141" t="s">
        <v>135</v>
      </c>
      <c r="F430" s="142" t="s">
        <v>489</v>
      </c>
      <c r="I430" s="143"/>
      <c r="L430" s="33"/>
      <c r="M430" s="144"/>
      <c r="T430" s="54"/>
      <c r="AT430" s="18" t="s">
        <v>135</v>
      </c>
      <c r="AU430" s="18" t="s">
        <v>80</v>
      </c>
    </row>
    <row r="431" spans="2:65" s="12" customFormat="1" ht="10.199999999999999">
      <c r="B431" s="145"/>
      <c r="D431" s="146" t="s">
        <v>137</v>
      </c>
      <c r="E431" s="147" t="s">
        <v>19</v>
      </c>
      <c r="F431" s="148" t="s">
        <v>138</v>
      </c>
      <c r="H431" s="147" t="s">
        <v>19</v>
      </c>
      <c r="I431" s="149"/>
      <c r="L431" s="145"/>
      <c r="M431" s="150"/>
      <c r="T431" s="151"/>
      <c r="AT431" s="147" t="s">
        <v>137</v>
      </c>
      <c r="AU431" s="147" t="s">
        <v>80</v>
      </c>
      <c r="AV431" s="12" t="s">
        <v>76</v>
      </c>
      <c r="AW431" s="12" t="s">
        <v>33</v>
      </c>
      <c r="AX431" s="12" t="s">
        <v>71</v>
      </c>
      <c r="AY431" s="147" t="s">
        <v>126</v>
      </c>
    </row>
    <row r="432" spans="2:65" s="12" customFormat="1" ht="10.199999999999999">
      <c r="B432" s="145"/>
      <c r="D432" s="146" t="s">
        <v>137</v>
      </c>
      <c r="E432" s="147" t="s">
        <v>19</v>
      </c>
      <c r="F432" s="148" t="s">
        <v>363</v>
      </c>
      <c r="H432" s="147" t="s">
        <v>19</v>
      </c>
      <c r="I432" s="149"/>
      <c r="L432" s="145"/>
      <c r="M432" s="150"/>
      <c r="T432" s="151"/>
      <c r="AT432" s="147" t="s">
        <v>137</v>
      </c>
      <c r="AU432" s="147" t="s">
        <v>80</v>
      </c>
      <c r="AV432" s="12" t="s">
        <v>76</v>
      </c>
      <c r="AW432" s="12" t="s">
        <v>33</v>
      </c>
      <c r="AX432" s="12" t="s">
        <v>71</v>
      </c>
      <c r="AY432" s="147" t="s">
        <v>126</v>
      </c>
    </row>
    <row r="433" spans="2:65" s="13" customFormat="1" ht="10.199999999999999">
      <c r="B433" s="152"/>
      <c r="D433" s="146" t="s">
        <v>137</v>
      </c>
      <c r="E433" s="153" t="s">
        <v>19</v>
      </c>
      <c r="F433" s="154" t="s">
        <v>364</v>
      </c>
      <c r="H433" s="155">
        <v>14.68</v>
      </c>
      <c r="I433" s="156"/>
      <c r="L433" s="152"/>
      <c r="M433" s="157"/>
      <c r="T433" s="158"/>
      <c r="AT433" s="153" t="s">
        <v>137</v>
      </c>
      <c r="AU433" s="153" t="s">
        <v>80</v>
      </c>
      <c r="AV433" s="13" t="s">
        <v>80</v>
      </c>
      <c r="AW433" s="13" t="s">
        <v>33</v>
      </c>
      <c r="AX433" s="13" t="s">
        <v>71</v>
      </c>
      <c r="AY433" s="153" t="s">
        <v>126</v>
      </c>
    </row>
    <row r="434" spans="2:65" s="14" customFormat="1" ht="10.199999999999999">
      <c r="B434" s="159"/>
      <c r="D434" s="146" t="s">
        <v>137</v>
      </c>
      <c r="E434" s="160" t="s">
        <v>19</v>
      </c>
      <c r="F434" s="161" t="s">
        <v>166</v>
      </c>
      <c r="H434" s="162">
        <v>14.68</v>
      </c>
      <c r="I434" s="163"/>
      <c r="L434" s="159"/>
      <c r="M434" s="164"/>
      <c r="T434" s="165"/>
      <c r="AT434" s="160" t="s">
        <v>137</v>
      </c>
      <c r="AU434" s="160" t="s">
        <v>80</v>
      </c>
      <c r="AV434" s="14" t="s">
        <v>133</v>
      </c>
      <c r="AW434" s="14" t="s">
        <v>33</v>
      </c>
      <c r="AX434" s="14" t="s">
        <v>76</v>
      </c>
      <c r="AY434" s="160" t="s">
        <v>126</v>
      </c>
    </row>
    <row r="435" spans="2:65" s="11" customFormat="1" ht="22.8" customHeight="1">
      <c r="B435" s="116"/>
      <c r="D435" s="117" t="s">
        <v>70</v>
      </c>
      <c r="E435" s="126" t="s">
        <v>490</v>
      </c>
      <c r="F435" s="126" t="s">
        <v>491</v>
      </c>
      <c r="I435" s="119"/>
      <c r="J435" s="127">
        <f>BK435</f>
        <v>0</v>
      </c>
      <c r="L435" s="116"/>
      <c r="M435" s="121"/>
      <c r="P435" s="122">
        <f>SUM(P436:P437)</f>
        <v>0</v>
      </c>
      <c r="R435" s="122">
        <f>SUM(R436:R437)</f>
        <v>1.8600000000000001E-3</v>
      </c>
      <c r="T435" s="123">
        <f>SUM(T436:T437)</f>
        <v>0</v>
      </c>
      <c r="AR435" s="117" t="s">
        <v>80</v>
      </c>
      <c r="AT435" s="124" t="s">
        <v>70</v>
      </c>
      <c r="AU435" s="124" t="s">
        <v>76</v>
      </c>
      <c r="AY435" s="117" t="s">
        <v>126</v>
      </c>
      <c r="BK435" s="125">
        <f>SUM(BK436:BK437)</f>
        <v>0</v>
      </c>
    </row>
    <row r="436" spans="2:65" s="1" customFormat="1" ht="24.15" customHeight="1">
      <c r="B436" s="33"/>
      <c r="C436" s="128" t="s">
        <v>492</v>
      </c>
      <c r="D436" s="128" t="s">
        <v>128</v>
      </c>
      <c r="E436" s="129" t="s">
        <v>493</v>
      </c>
      <c r="F436" s="130" t="s">
        <v>494</v>
      </c>
      <c r="G436" s="131" t="s">
        <v>274</v>
      </c>
      <c r="H436" s="132">
        <v>2</v>
      </c>
      <c r="I436" s="133"/>
      <c r="J436" s="134">
        <f>ROUND(I436*H436,2)</f>
        <v>0</v>
      </c>
      <c r="K436" s="130" t="s">
        <v>132</v>
      </c>
      <c r="L436" s="33"/>
      <c r="M436" s="135" t="s">
        <v>19</v>
      </c>
      <c r="N436" s="136" t="s">
        <v>42</v>
      </c>
      <c r="P436" s="137">
        <f>O436*H436</f>
        <v>0</v>
      </c>
      <c r="Q436" s="137">
        <v>9.3000000000000005E-4</v>
      </c>
      <c r="R436" s="137">
        <f>Q436*H436</f>
        <v>1.8600000000000001E-3</v>
      </c>
      <c r="S436" s="137">
        <v>0</v>
      </c>
      <c r="T436" s="138">
        <f>S436*H436</f>
        <v>0</v>
      </c>
      <c r="AR436" s="139" t="s">
        <v>259</v>
      </c>
      <c r="AT436" s="139" t="s">
        <v>128</v>
      </c>
      <c r="AU436" s="139" t="s">
        <v>80</v>
      </c>
      <c r="AY436" s="18" t="s">
        <v>126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76</v>
      </c>
      <c r="BK436" s="140">
        <f>ROUND(I436*H436,2)</f>
        <v>0</v>
      </c>
      <c r="BL436" s="18" t="s">
        <v>259</v>
      </c>
      <c r="BM436" s="139" t="s">
        <v>495</v>
      </c>
    </row>
    <row r="437" spans="2:65" s="1" customFormat="1" ht="10.199999999999999">
      <c r="B437" s="33"/>
      <c r="D437" s="141" t="s">
        <v>135</v>
      </c>
      <c r="F437" s="142" t="s">
        <v>496</v>
      </c>
      <c r="I437" s="143"/>
      <c r="L437" s="33"/>
      <c r="M437" s="144"/>
      <c r="T437" s="54"/>
      <c r="AT437" s="18" t="s">
        <v>135</v>
      </c>
      <c r="AU437" s="18" t="s">
        <v>80</v>
      </c>
    </row>
    <row r="438" spans="2:65" s="11" customFormat="1" ht="22.8" customHeight="1">
      <c r="B438" s="116"/>
      <c r="D438" s="117" t="s">
        <v>70</v>
      </c>
      <c r="E438" s="126" t="s">
        <v>497</v>
      </c>
      <c r="F438" s="126" t="s">
        <v>498</v>
      </c>
      <c r="I438" s="119"/>
      <c r="J438" s="127">
        <f>BK438</f>
        <v>0</v>
      </c>
      <c r="L438" s="116"/>
      <c r="M438" s="121"/>
      <c r="P438" s="122">
        <f>SUM(P439:P444)</f>
        <v>0</v>
      </c>
      <c r="R438" s="122">
        <f>SUM(R439:R444)</f>
        <v>0</v>
      </c>
      <c r="T438" s="123">
        <f>SUM(T439:T444)</f>
        <v>4.6833000000000005E-3</v>
      </c>
      <c r="AR438" s="117" t="s">
        <v>80</v>
      </c>
      <c r="AT438" s="124" t="s">
        <v>70</v>
      </c>
      <c r="AU438" s="124" t="s">
        <v>76</v>
      </c>
      <c r="AY438" s="117" t="s">
        <v>126</v>
      </c>
      <c r="BK438" s="125">
        <f>SUM(BK439:BK444)</f>
        <v>0</v>
      </c>
    </row>
    <row r="439" spans="2:65" s="1" customFormat="1" ht="16.5" customHeight="1">
      <c r="B439" s="33"/>
      <c r="C439" s="128" t="s">
        <v>499</v>
      </c>
      <c r="D439" s="128" t="s">
        <v>128</v>
      </c>
      <c r="E439" s="129" t="s">
        <v>500</v>
      </c>
      <c r="F439" s="130" t="s">
        <v>501</v>
      </c>
      <c r="G439" s="131" t="s">
        <v>144</v>
      </c>
      <c r="H439" s="132">
        <v>6.99</v>
      </c>
      <c r="I439" s="133"/>
      <c r="J439" s="134">
        <f>ROUND(I439*H439,2)</f>
        <v>0</v>
      </c>
      <c r="K439" s="130" t="s">
        <v>132</v>
      </c>
      <c r="L439" s="33"/>
      <c r="M439" s="135" t="s">
        <v>19</v>
      </c>
      <c r="N439" s="136" t="s">
        <v>42</v>
      </c>
      <c r="P439" s="137">
        <f>O439*H439</f>
        <v>0</v>
      </c>
      <c r="Q439" s="137">
        <v>0</v>
      </c>
      <c r="R439" s="137">
        <f>Q439*H439</f>
        <v>0</v>
      </c>
      <c r="S439" s="137">
        <v>6.7000000000000002E-4</v>
      </c>
      <c r="T439" s="138">
        <f>S439*H439</f>
        <v>4.6833000000000005E-3</v>
      </c>
      <c r="AR439" s="139" t="s">
        <v>259</v>
      </c>
      <c r="AT439" s="139" t="s">
        <v>128</v>
      </c>
      <c r="AU439" s="139" t="s">
        <v>80</v>
      </c>
      <c r="AY439" s="18" t="s">
        <v>126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76</v>
      </c>
      <c r="BK439" s="140">
        <f>ROUND(I439*H439,2)</f>
        <v>0</v>
      </c>
      <c r="BL439" s="18" t="s">
        <v>259</v>
      </c>
      <c r="BM439" s="139" t="s">
        <v>502</v>
      </c>
    </row>
    <row r="440" spans="2:65" s="1" customFormat="1" ht="10.199999999999999">
      <c r="B440" s="33"/>
      <c r="D440" s="141" t="s">
        <v>135</v>
      </c>
      <c r="F440" s="142" t="s">
        <v>503</v>
      </c>
      <c r="I440" s="143"/>
      <c r="L440" s="33"/>
      <c r="M440" s="144"/>
      <c r="T440" s="54"/>
      <c r="AT440" s="18" t="s">
        <v>135</v>
      </c>
      <c r="AU440" s="18" t="s">
        <v>80</v>
      </c>
    </row>
    <row r="441" spans="2:65" s="12" customFormat="1" ht="10.199999999999999">
      <c r="B441" s="145"/>
      <c r="D441" s="146" t="s">
        <v>137</v>
      </c>
      <c r="E441" s="147" t="s">
        <v>19</v>
      </c>
      <c r="F441" s="148" t="s">
        <v>138</v>
      </c>
      <c r="H441" s="147" t="s">
        <v>19</v>
      </c>
      <c r="I441" s="149"/>
      <c r="L441" s="145"/>
      <c r="M441" s="150"/>
      <c r="T441" s="151"/>
      <c r="AT441" s="147" t="s">
        <v>137</v>
      </c>
      <c r="AU441" s="147" t="s">
        <v>80</v>
      </c>
      <c r="AV441" s="12" t="s">
        <v>76</v>
      </c>
      <c r="AW441" s="12" t="s">
        <v>33</v>
      </c>
      <c r="AX441" s="12" t="s">
        <v>71</v>
      </c>
      <c r="AY441" s="147" t="s">
        <v>126</v>
      </c>
    </row>
    <row r="442" spans="2:65" s="13" customFormat="1" ht="10.199999999999999">
      <c r="B442" s="152"/>
      <c r="D442" s="146" t="s">
        <v>137</v>
      </c>
      <c r="E442" s="153" t="s">
        <v>19</v>
      </c>
      <c r="F442" s="154" t="s">
        <v>504</v>
      </c>
      <c r="H442" s="155">
        <v>6.99</v>
      </c>
      <c r="I442" s="156"/>
      <c r="L442" s="152"/>
      <c r="M442" s="157"/>
      <c r="T442" s="158"/>
      <c r="AT442" s="153" t="s">
        <v>137</v>
      </c>
      <c r="AU442" s="153" t="s">
        <v>80</v>
      </c>
      <c r="AV442" s="13" t="s">
        <v>80</v>
      </c>
      <c r="AW442" s="13" t="s">
        <v>33</v>
      </c>
      <c r="AX442" s="13" t="s">
        <v>71</v>
      </c>
      <c r="AY442" s="153" t="s">
        <v>126</v>
      </c>
    </row>
    <row r="443" spans="2:65" s="14" customFormat="1" ht="10.199999999999999">
      <c r="B443" s="159"/>
      <c r="D443" s="146" t="s">
        <v>137</v>
      </c>
      <c r="E443" s="160" t="s">
        <v>19</v>
      </c>
      <c r="F443" s="161" t="s">
        <v>166</v>
      </c>
      <c r="H443" s="162">
        <v>6.99</v>
      </c>
      <c r="I443" s="163"/>
      <c r="L443" s="159"/>
      <c r="M443" s="164"/>
      <c r="T443" s="165"/>
      <c r="AT443" s="160" t="s">
        <v>137</v>
      </c>
      <c r="AU443" s="160" t="s">
        <v>80</v>
      </c>
      <c r="AV443" s="14" t="s">
        <v>133</v>
      </c>
      <c r="AW443" s="14" t="s">
        <v>33</v>
      </c>
      <c r="AX443" s="14" t="s">
        <v>76</v>
      </c>
      <c r="AY443" s="160" t="s">
        <v>126</v>
      </c>
    </row>
    <row r="444" spans="2:65" s="1" customFormat="1" ht="16.5" customHeight="1">
      <c r="B444" s="33"/>
      <c r="C444" s="128" t="s">
        <v>505</v>
      </c>
      <c r="D444" s="128" t="s">
        <v>128</v>
      </c>
      <c r="E444" s="129" t="s">
        <v>506</v>
      </c>
      <c r="F444" s="130" t="s">
        <v>507</v>
      </c>
      <c r="G444" s="131" t="s">
        <v>274</v>
      </c>
      <c r="H444" s="132">
        <v>3</v>
      </c>
      <c r="I444" s="133"/>
      <c r="J444" s="134">
        <f>ROUND(I444*H444,2)</f>
        <v>0</v>
      </c>
      <c r="K444" s="130" t="s">
        <v>19</v>
      </c>
      <c r="L444" s="33"/>
      <c r="M444" s="135" t="s">
        <v>19</v>
      </c>
      <c r="N444" s="136" t="s">
        <v>42</v>
      </c>
      <c r="P444" s="137">
        <f>O444*H444</f>
        <v>0</v>
      </c>
      <c r="Q444" s="137">
        <v>0</v>
      </c>
      <c r="R444" s="137">
        <f>Q444*H444</f>
        <v>0</v>
      </c>
      <c r="S444" s="137">
        <v>0</v>
      </c>
      <c r="T444" s="138">
        <f>S444*H444</f>
        <v>0</v>
      </c>
      <c r="AR444" s="139" t="s">
        <v>259</v>
      </c>
      <c r="AT444" s="139" t="s">
        <v>128</v>
      </c>
      <c r="AU444" s="139" t="s">
        <v>80</v>
      </c>
      <c r="AY444" s="18" t="s">
        <v>126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76</v>
      </c>
      <c r="BK444" s="140">
        <f>ROUND(I444*H444,2)</f>
        <v>0</v>
      </c>
      <c r="BL444" s="18" t="s">
        <v>259</v>
      </c>
      <c r="BM444" s="139" t="s">
        <v>508</v>
      </c>
    </row>
    <row r="445" spans="2:65" s="11" customFormat="1" ht="22.8" customHeight="1">
      <c r="B445" s="116"/>
      <c r="D445" s="117" t="s">
        <v>70</v>
      </c>
      <c r="E445" s="126" t="s">
        <v>509</v>
      </c>
      <c r="F445" s="126" t="s">
        <v>510</v>
      </c>
      <c r="I445" s="119"/>
      <c r="J445" s="127">
        <f>BK445</f>
        <v>0</v>
      </c>
      <c r="L445" s="116"/>
      <c r="M445" s="121"/>
      <c r="P445" s="122">
        <f>SUM(P446:P506)</f>
        <v>0</v>
      </c>
      <c r="R445" s="122">
        <f>SUM(R446:R506)</f>
        <v>0.34011999999999998</v>
      </c>
      <c r="T445" s="123">
        <f>SUM(T446:T506)</f>
        <v>1.0772599999999999</v>
      </c>
      <c r="AR445" s="117" t="s">
        <v>80</v>
      </c>
      <c r="AT445" s="124" t="s">
        <v>70</v>
      </c>
      <c r="AU445" s="124" t="s">
        <v>76</v>
      </c>
      <c r="AY445" s="117" t="s">
        <v>126</v>
      </c>
      <c r="BK445" s="125">
        <f>SUM(BK446:BK506)</f>
        <v>0</v>
      </c>
    </row>
    <row r="446" spans="2:65" s="1" customFormat="1" ht="21.75" customHeight="1">
      <c r="B446" s="33"/>
      <c r="C446" s="128" t="s">
        <v>511</v>
      </c>
      <c r="D446" s="128" t="s">
        <v>128</v>
      </c>
      <c r="E446" s="129" t="s">
        <v>512</v>
      </c>
      <c r="F446" s="130" t="s">
        <v>513</v>
      </c>
      <c r="G446" s="131" t="s">
        <v>144</v>
      </c>
      <c r="H446" s="132">
        <v>39.799999999999997</v>
      </c>
      <c r="I446" s="133"/>
      <c r="J446" s="134">
        <f>ROUND(I446*H446,2)</f>
        <v>0</v>
      </c>
      <c r="K446" s="130" t="s">
        <v>132</v>
      </c>
      <c r="L446" s="33"/>
      <c r="M446" s="135" t="s">
        <v>19</v>
      </c>
      <c r="N446" s="136" t="s">
        <v>42</v>
      </c>
      <c r="P446" s="137">
        <f>O446*H446</f>
        <v>0</v>
      </c>
      <c r="Q446" s="137">
        <v>0</v>
      </c>
      <c r="R446" s="137">
        <f>Q446*H446</f>
        <v>0</v>
      </c>
      <c r="S446" s="137">
        <v>1.6E-2</v>
      </c>
      <c r="T446" s="138">
        <f>S446*H446</f>
        <v>0.63679999999999992</v>
      </c>
      <c r="AR446" s="139" t="s">
        <v>259</v>
      </c>
      <c r="AT446" s="139" t="s">
        <v>128</v>
      </c>
      <c r="AU446" s="139" t="s">
        <v>80</v>
      </c>
      <c r="AY446" s="18" t="s">
        <v>126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8" t="s">
        <v>76</v>
      </c>
      <c r="BK446" s="140">
        <f>ROUND(I446*H446,2)</f>
        <v>0</v>
      </c>
      <c r="BL446" s="18" t="s">
        <v>259</v>
      </c>
      <c r="BM446" s="139" t="s">
        <v>514</v>
      </c>
    </row>
    <row r="447" spans="2:65" s="1" customFormat="1" ht="10.199999999999999">
      <c r="B447" s="33"/>
      <c r="D447" s="141" t="s">
        <v>135</v>
      </c>
      <c r="F447" s="142" t="s">
        <v>515</v>
      </c>
      <c r="I447" s="143"/>
      <c r="L447" s="33"/>
      <c r="M447" s="144"/>
      <c r="T447" s="54"/>
      <c r="AT447" s="18" t="s">
        <v>135</v>
      </c>
      <c r="AU447" s="18" t="s">
        <v>80</v>
      </c>
    </row>
    <row r="448" spans="2:65" s="12" customFormat="1" ht="10.199999999999999">
      <c r="B448" s="145"/>
      <c r="D448" s="146" t="s">
        <v>137</v>
      </c>
      <c r="E448" s="147" t="s">
        <v>19</v>
      </c>
      <c r="F448" s="148" t="s">
        <v>138</v>
      </c>
      <c r="H448" s="147" t="s">
        <v>19</v>
      </c>
      <c r="I448" s="149"/>
      <c r="L448" s="145"/>
      <c r="M448" s="150"/>
      <c r="T448" s="151"/>
      <c r="AT448" s="147" t="s">
        <v>137</v>
      </c>
      <c r="AU448" s="147" t="s">
        <v>80</v>
      </c>
      <c r="AV448" s="12" t="s">
        <v>76</v>
      </c>
      <c r="AW448" s="12" t="s">
        <v>33</v>
      </c>
      <c r="AX448" s="12" t="s">
        <v>71</v>
      </c>
      <c r="AY448" s="147" t="s">
        <v>126</v>
      </c>
    </row>
    <row r="449" spans="2:65" s="12" customFormat="1" ht="10.199999999999999">
      <c r="B449" s="145"/>
      <c r="D449" s="146" t="s">
        <v>137</v>
      </c>
      <c r="E449" s="147" t="s">
        <v>19</v>
      </c>
      <c r="F449" s="148" t="s">
        <v>365</v>
      </c>
      <c r="H449" s="147" t="s">
        <v>19</v>
      </c>
      <c r="I449" s="149"/>
      <c r="L449" s="145"/>
      <c r="M449" s="150"/>
      <c r="T449" s="151"/>
      <c r="AT449" s="147" t="s">
        <v>137</v>
      </c>
      <c r="AU449" s="147" t="s">
        <v>80</v>
      </c>
      <c r="AV449" s="12" t="s">
        <v>76</v>
      </c>
      <c r="AW449" s="12" t="s">
        <v>33</v>
      </c>
      <c r="AX449" s="12" t="s">
        <v>71</v>
      </c>
      <c r="AY449" s="147" t="s">
        <v>126</v>
      </c>
    </row>
    <row r="450" spans="2:65" s="13" customFormat="1" ht="10.199999999999999">
      <c r="B450" s="152"/>
      <c r="D450" s="146" t="s">
        <v>137</v>
      </c>
      <c r="E450" s="153" t="s">
        <v>19</v>
      </c>
      <c r="F450" s="154" t="s">
        <v>516</v>
      </c>
      <c r="H450" s="155">
        <v>21.6</v>
      </c>
      <c r="I450" s="156"/>
      <c r="L450" s="152"/>
      <c r="M450" s="157"/>
      <c r="T450" s="158"/>
      <c r="AT450" s="153" t="s">
        <v>137</v>
      </c>
      <c r="AU450" s="153" t="s">
        <v>80</v>
      </c>
      <c r="AV450" s="13" t="s">
        <v>80</v>
      </c>
      <c r="AW450" s="13" t="s">
        <v>33</v>
      </c>
      <c r="AX450" s="13" t="s">
        <v>71</v>
      </c>
      <c r="AY450" s="153" t="s">
        <v>126</v>
      </c>
    </row>
    <row r="451" spans="2:65" s="13" customFormat="1" ht="10.199999999999999">
      <c r="B451" s="152"/>
      <c r="D451" s="146" t="s">
        <v>137</v>
      </c>
      <c r="E451" s="153" t="s">
        <v>19</v>
      </c>
      <c r="F451" s="154" t="s">
        <v>517</v>
      </c>
      <c r="H451" s="155">
        <v>5.2</v>
      </c>
      <c r="I451" s="156"/>
      <c r="L451" s="152"/>
      <c r="M451" s="157"/>
      <c r="T451" s="158"/>
      <c r="AT451" s="153" t="s">
        <v>137</v>
      </c>
      <c r="AU451" s="153" t="s">
        <v>80</v>
      </c>
      <c r="AV451" s="13" t="s">
        <v>80</v>
      </c>
      <c r="AW451" s="13" t="s">
        <v>33</v>
      </c>
      <c r="AX451" s="13" t="s">
        <v>71</v>
      </c>
      <c r="AY451" s="153" t="s">
        <v>126</v>
      </c>
    </row>
    <row r="452" spans="2:65" s="15" customFormat="1" ht="10.199999999999999">
      <c r="B452" s="166"/>
      <c r="D452" s="146" t="s">
        <v>137</v>
      </c>
      <c r="E452" s="167" t="s">
        <v>19</v>
      </c>
      <c r="F452" s="168" t="s">
        <v>210</v>
      </c>
      <c r="H452" s="169">
        <v>26.8</v>
      </c>
      <c r="I452" s="170"/>
      <c r="L452" s="166"/>
      <c r="M452" s="171"/>
      <c r="T452" s="172"/>
      <c r="AT452" s="167" t="s">
        <v>137</v>
      </c>
      <c r="AU452" s="167" t="s">
        <v>80</v>
      </c>
      <c r="AV452" s="15" t="s">
        <v>140</v>
      </c>
      <c r="AW452" s="15" t="s">
        <v>33</v>
      </c>
      <c r="AX452" s="15" t="s">
        <v>71</v>
      </c>
      <c r="AY452" s="167" t="s">
        <v>126</v>
      </c>
    </row>
    <row r="453" spans="2:65" s="12" customFormat="1" ht="10.199999999999999">
      <c r="B453" s="145"/>
      <c r="D453" s="146" t="s">
        <v>137</v>
      </c>
      <c r="E453" s="147" t="s">
        <v>19</v>
      </c>
      <c r="F453" s="148" t="s">
        <v>518</v>
      </c>
      <c r="H453" s="147" t="s">
        <v>19</v>
      </c>
      <c r="I453" s="149"/>
      <c r="L453" s="145"/>
      <c r="M453" s="150"/>
      <c r="T453" s="151"/>
      <c r="AT453" s="147" t="s">
        <v>137</v>
      </c>
      <c r="AU453" s="147" t="s">
        <v>80</v>
      </c>
      <c r="AV453" s="12" t="s">
        <v>76</v>
      </c>
      <c r="AW453" s="12" t="s">
        <v>33</v>
      </c>
      <c r="AX453" s="12" t="s">
        <v>71</v>
      </c>
      <c r="AY453" s="147" t="s">
        <v>126</v>
      </c>
    </row>
    <row r="454" spans="2:65" s="13" customFormat="1" ht="10.199999999999999">
      <c r="B454" s="152"/>
      <c r="D454" s="146" t="s">
        <v>137</v>
      </c>
      <c r="E454" s="153" t="s">
        <v>19</v>
      </c>
      <c r="F454" s="154" t="s">
        <v>519</v>
      </c>
      <c r="H454" s="155">
        <v>13</v>
      </c>
      <c r="I454" s="156"/>
      <c r="L454" s="152"/>
      <c r="M454" s="157"/>
      <c r="T454" s="158"/>
      <c r="AT454" s="153" t="s">
        <v>137</v>
      </c>
      <c r="AU454" s="153" t="s">
        <v>80</v>
      </c>
      <c r="AV454" s="13" t="s">
        <v>80</v>
      </c>
      <c r="AW454" s="13" t="s">
        <v>33</v>
      </c>
      <c r="AX454" s="13" t="s">
        <v>71</v>
      </c>
      <c r="AY454" s="153" t="s">
        <v>126</v>
      </c>
    </row>
    <row r="455" spans="2:65" s="15" customFormat="1" ht="10.199999999999999">
      <c r="B455" s="166"/>
      <c r="D455" s="146" t="s">
        <v>137</v>
      </c>
      <c r="E455" s="167" t="s">
        <v>19</v>
      </c>
      <c r="F455" s="168" t="s">
        <v>210</v>
      </c>
      <c r="H455" s="169">
        <v>13</v>
      </c>
      <c r="I455" s="170"/>
      <c r="L455" s="166"/>
      <c r="M455" s="171"/>
      <c r="T455" s="172"/>
      <c r="AT455" s="167" t="s">
        <v>137</v>
      </c>
      <c r="AU455" s="167" t="s">
        <v>80</v>
      </c>
      <c r="AV455" s="15" t="s">
        <v>140</v>
      </c>
      <c r="AW455" s="15" t="s">
        <v>33</v>
      </c>
      <c r="AX455" s="15" t="s">
        <v>71</v>
      </c>
      <c r="AY455" s="167" t="s">
        <v>126</v>
      </c>
    </row>
    <row r="456" spans="2:65" s="14" customFormat="1" ht="10.199999999999999">
      <c r="B456" s="159"/>
      <c r="D456" s="146" t="s">
        <v>137</v>
      </c>
      <c r="E456" s="160" t="s">
        <v>19</v>
      </c>
      <c r="F456" s="161" t="s">
        <v>166</v>
      </c>
      <c r="H456" s="162">
        <v>39.799999999999997</v>
      </c>
      <c r="I456" s="163"/>
      <c r="L456" s="159"/>
      <c r="M456" s="164"/>
      <c r="T456" s="165"/>
      <c r="AT456" s="160" t="s">
        <v>137</v>
      </c>
      <c r="AU456" s="160" t="s">
        <v>80</v>
      </c>
      <c r="AV456" s="14" t="s">
        <v>133</v>
      </c>
      <c r="AW456" s="14" t="s">
        <v>33</v>
      </c>
      <c r="AX456" s="14" t="s">
        <v>76</v>
      </c>
      <c r="AY456" s="160" t="s">
        <v>126</v>
      </c>
    </row>
    <row r="457" spans="2:65" s="1" customFormat="1" ht="21.75" customHeight="1">
      <c r="B457" s="33"/>
      <c r="C457" s="128" t="s">
        <v>520</v>
      </c>
      <c r="D457" s="128" t="s">
        <v>128</v>
      </c>
      <c r="E457" s="129" t="s">
        <v>521</v>
      </c>
      <c r="F457" s="130" t="s">
        <v>522</v>
      </c>
      <c r="G457" s="131" t="s">
        <v>144</v>
      </c>
      <c r="H457" s="132">
        <v>16</v>
      </c>
      <c r="I457" s="133"/>
      <c r="J457" s="134">
        <f>ROUND(I457*H457,2)</f>
        <v>0</v>
      </c>
      <c r="K457" s="130" t="s">
        <v>132</v>
      </c>
      <c r="L457" s="33"/>
      <c r="M457" s="135" t="s">
        <v>19</v>
      </c>
      <c r="N457" s="136" t="s">
        <v>42</v>
      </c>
      <c r="P457" s="137">
        <f>O457*H457</f>
        <v>0</v>
      </c>
      <c r="Q457" s="137">
        <v>0</v>
      </c>
      <c r="R457" s="137">
        <f>Q457*H457</f>
        <v>0</v>
      </c>
      <c r="S457" s="137">
        <v>0</v>
      </c>
      <c r="T457" s="138">
        <f>S457*H457</f>
        <v>0</v>
      </c>
      <c r="AR457" s="139" t="s">
        <v>259</v>
      </c>
      <c r="AT457" s="139" t="s">
        <v>128</v>
      </c>
      <c r="AU457" s="139" t="s">
        <v>80</v>
      </c>
      <c r="AY457" s="18" t="s">
        <v>126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8" t="s">
        <v>76</v>
      </c>
      <c r="BK457" s="140">
        <f>ROUND(I457*H457,2)</f>
        <v>0</v>
      </c>
      <c r="BL457" s="18" t="s">
        <v>259</v>
      </c>
      <c r="BM457" s="139" t="s">
        <v>523</v>
      </c>
    </row>
    <row r="458" spans="2:65" s="1" customFormat="1" ht="10.199999999999999">
      <c r="B458" s="33"/>
      <c r="D458" s="141" t="s">
        <v>135</v>
      </c>
      <c r="F458" s="142" t="s">
        <v>524</v>
      </c>
      <c r="I458" s="143"/>
      <c r="L458" s="33"/>
      <c r="M458" s="144"/>
      <c r="T458" s="54"/>
      <c r="AT458" s="18" t="s">
        <v>135</v>
      </c>
      <c r="AU458" s="18" t="s">
        <v>80</v>
      </c>
    </row>
    <row r="459" spans="2:65" s="12" customFormat="1" ht="10.199999999999999">
      <c r="B459" s="145"/>
      <c r="D459" s="146" t="s">
        <v>137</v>
      </c>
      <c r="E459" s="147" t="s">
        <v>19</v>
      </c>
      <c r="F459" s="148" t="s">
        <v>138</v>
      </c>
      <c r="H459" s="147" t="s">
        <v>19</v>
      </c>
      <c r="I459" s="149"/>
      <c r="L459" s="145"/>
      <c r="M459" s="150"/>
      <c r="T459" s="151"/>
      <c r="AT459" s="147" t="s">
        <v>137</v>
      </c>
      <c r="AU459" s="147" t="s">
        <v>80</v>
      </c>
      <c r="AV459" s="12" t="s">
        <v>76</v>
      </c>
      <c r="AW459" s="12" t="s">
        <v>33</v>
      </c>
      <c r="AX459" s="12" t="s">
        <v>71</v>
      </c>
      <c r="AY459" s="147" t="s">
        <v>126</v>
      </c>
    </row>
    <row r="460" spans="2:65" s="13" customFormat="1" ht="10.199999999999999">
      <c r="B460" s="152"/>
      <c r="D460" s="146" t="s">
        <v>137</v>
      </c>
      <c r="E460" s="153" t="s">
        <v>19</v>
      </c>
      <c r="F460" s="154" t="s">
        <v>525</v>
      </c>
      <c r="H460" s="155">
        <v>16</v>
      </c>
      <c r="I460" s="156"/>
      <c r="L460" s="152"/>
      <c r="M460" s="157"/>
      <c r="T460" s="158"/>
      <c r="AT460" s="153" t="s">
        <v>137</v>
      </c>
      <c r="AU460" s="153" t="s">
        <v>80</v>
      </c>
      <c r="AV460" s="13" t="s">
        <v>80</v>
      </c>
      <c r="AW460" s="13" t="s">
        <v>33</v>
      </c>
      <c r="AX460" s="13" t="s">
        <v>71</v>
      </c>
      <c r="AY460" s="153" t="s">
        <v>126</v>
      </c>
    </row>
    <row r="461" spans="2:65" s="14" customFormat="1" ht="10.199999999999999">
      <c r="B461" s="159"/>
      <c r="D461" s="146" t="s">
        <v>137</v>
      </c>
      <c r="E461" s="160" t="s">
        <v>19</v>
      </c>
      <c r="F461" s="161" t="s">
        <v>166</v>
      </c>
      <c r="H461" s="162">
        <v>16</v>
      </c>
      <c r="I461" s="163"/>
      <c r="L461" s="159"/>
      <c r="M461" s="164"/>
      <c r="T461" s="165"/>
      <c r="AT461" s="160" t="s">
        <v>137</v>
      </c>
      <c r="AU461" s="160" t="s">
        <v>80</v>
      </c>
      <c r="AV461" s="14" t="s">
        <v>133</v>
      </c>
      <c r="AW461" s="14" t="s">
        <v>33</v>
      </c>
      <c r="AX461" s="14" t="s">
        <v>76</v>
      </c>
      <c r="AY461" s="160" t="s">
        <v>126</v>
      </c>
    </row>
    <row r="462" spans="2:65" s="1" customFormat="1" ht="16.5" customHeight="1">
      <c r="B462" s="33"/>
      <c r="C462" s="173" t="s">
        <v>526</v>
      </c>
      <c r="D462" s="173" t="s">
        <v>213</v>
      </c>
      <c r="E462" s="174" t="s">
        <v>527</v>
      </c>
      <c r="F462" s="175" t="s">
        <v>528</v>
      </c>
      <c r="G462" s="176" t="s">
        <v>144</v>
      </c>
      <c r="H462" s="177">
        <v>17.600000000000001</v>
      </c>
      <c r="I462" s="178"/>
      <c r="J462" s="179">
        <f>ROUND(I462*H462,2)</f>
        <v>0</v>
      </c>
      <c r="K462" s="175" t="s">
        <v>132</v>
      </c>
      <c r="L462" s="180"/>
      <c r="M462" s="181" t="s">
        <v>19</v>
      </c>
      <c r="N462" s="182" t="s">
        <v>42</v>
      </c>
      <c r="P462" s="137">
        <f>O462*H462</f>
        <v>0</v>
      </c>
      <c r="Q462" s="137">
        <v>2.0000000000000001E-4</v>
      </c>
      <c r="R462" s="137">
        <f>Q462*H462</f>
        <v>3.5200000000000006E-3</v>
      </c>
      <c r="S462" s="137">
        <v>0</v>
      </c>
      <c r="T462" s="138">
        <f>S462*H462</f>
        <v>0</v>
      </c>
      <c r="AR462" s="139" t="s">
        <v>345</v>
      </c>
      <c r="AT462" s="139" t="s">
        <v>213</v>
      </c>
      <c r="AU462" s="139" t="s">
        <v>80</v>
      </c>
      <c r="AY462" s="18" t="s">
        <v>126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8" t="s">
        <v>76</v>
      </c>
      <c r="BK462" s="140">
        <f>ROUND(I462*H462,2)</f>
        <v>0</v>
      </c>
      <c r="BL462" s="18" t="s">
        <v>259</v>
      </c>
      <c r="BM462" s="139" t="s">
        <v>529</v>
      </c>
    </row>
    <row r="463" spans="2:65" s="13" customFormat="1" ht="10.199999999999999">
      <c r="B463" s="152"/>
      <c r="D463" s="146" t="s">
        <v>137</v>
      </c>
      <c r="F463" s="154" t="s">
        <v>530</v>
      </c>
      <c r="H463" s="155">
        <v>17.600000000000001</v>
      </c>
      <c r="I463" s="156"/>
      <c r="L463" s="152"/>
      <c r="M463" s="157"/>
      <c r="T463" s="158"/>
      <c r="AT463" s="153" t="s">
        <v>137</v>
      </c>
      <c r="AU463" s="153" t="s">
        <v>80</v>
      </c>
      <c r="AV463" s="13" t="s">
        <v>80</v>
      </c>
      <c r="AW463" s="13" t="s">
        <v>4</v>
      </c>
      <c r="AX463" s="13" t="s">
        <v>76</v>
      </c>
      <c r="AY463" s="153" t="s">
        <v>126</v>
      </c>
    </row>
    <row r="464" spans="2:65" s="1" customFormat="1" ht="16.5" customHeight="1">
      <c r="B464" s="33"/>
      <c r="C464" s="128" t="s">
        <v>531</v>
      </c>
      <c r="D464" s="128" t="s">
        <v>128</v>
      </c>
      <c r="E464" s="129" t="s">
        <v>532</v>
      </c>
      <c r="F464" s="130" t="s">
        <v>533</v>
      </c>
      <c r="G464" s="131" t="s">
        <v>131</v>
      </c>
      <c r="H464" s="132">
        <v>17</v>
      </c>
      <c r="I464" s="133"/>
      <c r="J464" s="134">
        <f>ROUND(I464*H464,2)</f>
        <v>0</v>
      </c>
      <c r="K464" s="130" t="s">
        <v>132</v>
      </c>
      <c r="L464" s="33"/>
      <c r="M464" s="135" t="s">
        <v>19</v>
      </c>
      <c r="N464" s="136" t="s">
        <v>42</v>
      </c>
      <c r="P464" s="137">
        <f>O464*H464</f>
        <v>0</v>
      </c>
      <c r="Q464" s="137">
        <v>0</v>
      </c>
      <c r="R464" s="137">
        <f>Q464*H464</f>
        <v>0</v>
      </c>
      <c r="S464" s="137">
        <v>0</v>
      </c>
      <c r="T464" s="138">
        <f>S464*H464</f>
        <v>0</v>
      </c>
      <c r="AR464" s="139" t="s">
        <v>259</v>
      </c>
      <c r="AT464" s="139" t="s">
        <v>128</v>
      </c>
      <c r="AU464" s="139" t="s">
        <v>80</v>
      </c>
      <c r="AY464" s="18" t="s">
        <v>126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76</v>
      </c>
      <c r="BK464" s="140">
        <f>ROUND(I464*H464,2)</f>
        <v>0</v>
      </c>
      <c r="BL464" s="18" t="s">
        <v>259</v>
      </c>
      <c r="BM464" s="139" t="s">
        <v>534</v>
      </c>
    </row>
    <row r="465" spans="2:65" s="1" customFormat="1" ht="10.199999999999999">
      <c r="B465" s="33"/>
      <c r="D465" s="141" t="s">
        <v>135</v>
      </c>
      <c r="F465" s="142" t="s">
        <v>535</v>
      </c>
      <c r="I465" s="143"/>
      <c r="L465" s="33"/>
      <c r="M465" s="144"/>
      <c r="T465" s="54"/>
      <c r="AT465" s="18" t="s">
        <v>135</v>
      </c>
      <c r="AU465" s="18" t="s">
        <v>80</v>
      </c>
    </row>
    <row r="466" spans="2:65" s="12" customFormat="1" ht="10.199999999999999">
      <c r="B466" s="145"/>
      <c r="D466" s="146" t="s">
        <v>137</v>
      </c>
      <c r="E466" s="147" t="s">
        <v>19</v>
      </c>
      <c r="F466" s="148" t="s">
        <v>138</v>
      </c>
      <c r="H466" s="147" t="s">
        <v>19</v>
      </c>
      <c r="I466" s="149"/>
      <c r="L466" s="145"/>
      <c r="M466" s="150"/>
      <c r="T466" s="151"/>
      <c r="AT466" s="147" t="s">
        <v>137</v>
      </c>
      <c r="AU466" s="147" t="s">
        <v>80</v>
      </c>
      <c r="AV466" s="12" t="s">
        <v>76</v>
      </c>
      <c r="AW466" s="12" t="s">
        <v>33</v>
      </c>
      <c r="AX466" s="12" t="s">
        <v>71</v>
      </c>
      <c r="AY466" s="147" t="s">
        <v>126</v>
      </c>
    </row>
    <row r="467" spans="2:65" s="13" customFormat="1" ht="10.199999999999999">
      <c r="B467" s="152"/>
      <c r="D467" s="146" t="s">
        <v>137</v>
      </c>
      <c r="E467" s="153" t="s">
        <v>19</v>
      </c>
      <c r="F467" s="154" t="s">
        <v>264</v>
      </c>
      <c r="H467" s="155">
        <v>17</v>
      </c>
      <c r="I467" s="156"/>
      <c r="L467" s="152"/>
      <c r="M467" s="157"/>
      <c r="T467" s="158"/>
      <c r="AT467" s="153" t="s">
        <v>137</v>
      </c>
      <c r="AU467" s="153" t="s">
        <v>80</v>
      </c>
      <c r="AV467" s="13" t="s">
        <v>80</v>
      </c>
      <c r="AW467" s="13" t="s">
        <v>33</v>
      </c>
      <c r="AX467" s="13" t="s">
        <v>76</v>
      </c>
      <c r="AY467" s="153" t="s">
        <v>126</v>
      </c>
    </row>
    <row r="468" spans="2:65" s="1" customFormat="1" ht="16.5" customHeight="1">
      <c r="B468" s="33"/>
      <c r="C468" s="173" t="s">
        <v>536</v>
      </c>
      <c r="D468" s="173" t="s">
        <v>213</v>
      </c>
      <c r="E468" s="174" t="s">
        <v>537</v>
      </c>
      <c r="F468" s="175" t="s">
        <v>538</v>
      </c>
      <c r="G468" s="176" t="s">
        <v>131</v>
      </c>
      <c r="H468" s="177">
        <v>18.7</v>
      </c>
      <c r="I468" s="178"/>
      <c r="J468" s="179">
        <f>ROUND(I468*H468,2)</f>
        <v>0</v>
      </c>
      <c r="K468" s="175" t="s">
        <v>132</v>
      </c>
      <c r="L468" s="180"/>
      <c r="M468" s="181" t="s">
        <v>19</v>
      </c>
      <c r="N468" s="182" t="s">
        <v>42</v>
      </c>
      <c r="P468" s="137">
        <f>O468*H468</f>
        <v>0</v>
      </c>
      <c r="Q468" s="137">
        <v>1.7999999999999999E-2</v>
      </c>
      <c r="R468" s="137">
        <f>Q468*H468</f>
        <v>0.33659999999999995</v>
      </c>
      <c r="S468" s="137">
        <v>0</v>
      </c>
      <c r="T468" s="138">
        <f>S468*H468</f>
        <v>0</v>
      </c>
      <c r="AR468" s="139" t="s">
        <v>345</v>
      </c>
      <c r="AT468" s="139" t="s">
        <v>213</v>
      </c>
      <c r="AU468" s="139" t="s">
        <v>80</v>
      </c>
      <c r="AY468" s="18" t="s">
        <v>126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8" t="s">
        <v>76</v>
      </c>
      <c r="BK468" s="140">
        <f>ROUND(I468*H468,2)</f>
        <v>0</v>
      </c>
      <c r="BL468" s="18" t="s">
        <v>259</v>
      </c>
      <c r="BM468" s="139" t="s">
        <v>539</v>
      </c>
    </row>
    <row r="469" spans="2:65" s="13" customFormat="1" ht="10.199999999999999">
      <c r="B469" s="152"/>
      <c r="D469" s="146" t="s">
        <v>137</v>
      </c>
      <c r="F469" s="154" t="s">
        <v>540</v>
      </c>
      <c r="H469" s="155">
        <v>18.7</v>
      </c>
      <c r="I469" s="156"/>
      <c r="L469" s="152"/>
      <c r="M469" s="157"/>
      <c r="T469" s="158"/>
      <c r="AT469" s="153" t="s">
        <v>137</v>
      </c>
      <c r="AU469" s="153" t="s">
        <v>80</v>
      </c>
      <c r="AV469" s="13" t="s">
        <v>80</v>
      </c>
      <c r="AW469" s="13" t="s">
        <v>4</v>
      </c>
      <c r="AX469" s="13" t="s">
        <v>76</v>
      </c>
      <c r="AY469" s="153" t="s">
        <v>126</v>
      </c>
    </row>
    <row r="470" spans="2:65" s="1" customFormat="1" ht="16.5" customHeight="1">
      <c r="B470" s="33"/>
      <c r="C470" s="128" t="s">
        <v>541</v>
      </c>
      <c r="D470" s="128" t="s">
        <v>128</v>
      </c>
      <c r="E470" s="129" t="s">
        <v>542</v>
      </c>
      <c r="F470" s="130" t="s">
        <v>543</v>
      </c>
      <c r="G470" s="131" t="s">
        <v>131</v>
      </c>
      <c r="H470" s="132">
        <v>21.68</v>
      </c>
      <c r="I470" s="133"/>
      <c r="J470" s="134">
        <f>ROUND(I470*H470,2)</f>
        <v>0</v>
      </c>
      <c r="K470" s="130" t="s">
        <v>132</v>
      </c>
      <c r="L470" s="33"/>
      <c r="M470" s="135" t="s">
        <v>19</v>
      </c>
      <c r="N470" s="136" t="s">
        <v>42</v>
      </c>
      <c r="P470" s="137">
        <f>O470*H470</f>
        <v>0</v>
      </c>
      <c r="Q470" s="137">
        <v>0</v>
      </c>
      <c r="R470" s="137">
        <f>Q470*H470</f>
        <v>0</v>
      </c>
      <c r="S470" s="137">
        <v>0.02</v>
      </c>
      <c r="T470" s="138">
        <f>S470*H470</f>
        <v>0.43359999999999999</v>
      </c>
      <c r="AR470" s="139" t="s">
        <v>259</v>
      </c>
      <c r="AT470" s="139" t="s">
        <v>128</v>
      </c>
      <c r="AU470" s="139" t="s">
        <v>80</v>
      </c>
      <c r="AY470" s="18" t="s">
        <v>126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8" t="s">
        <v>76</v>
      </c>
      <c r="BK470" s="140">
        <f>ROUND(I470*H470,2)</f>
        <v>0</v>
      </c>
      <c r="BL470" s="18" t="s">
        <v>259</v>
      </c>
      <c r="BM470" s="139" t="s">
        <v>544</v>
      </c>
    </row>
    <row r="471" spans="2:65" s="1" customFormat="1" ht="10.199999999999999">
      <c r="B471" s="33"/>
      <c r="D471" s="141" t="s">
        <v>135</v>
      </c>
      <c r="F471" s="142" t="s">
        <v>545</v>
      </c>
      <c r="I471" s="143"/>
      <c r="L471" s="33"/>
      <c r="M471" s="144"/>
      <c r="T471" s="54"/>
      <c r="AT471" s="18" t="s">
        <v>135</v>
      </c>
      <c r="AU471" s="18" t="s">
        <v>80</v>
      </c>
    </row>
    <row r="472" spans="2:65" s="12" customFormat="1" ht="10.199999999999999">
      <c r="B472" s="145"/>
      <c r="D472" s="146" t="s">
        <v>137</v>
      </c>
      <c r="E472" s="147" t="s">
        <v>19</v>
      </c>
      <c r="F472" s="148" t="s">
        <v>138</v>
      </c>
      <c r="H472" s="147" t="s">
        <v>19</v>
      </c>
      <c r="I472" s="149"/>
      <c r="L472" s="145"/>
      <c r="M472" s="150"/>
      <c r="T472" s="151"/>
      <c r="AT472" s="147" t="s">
        <v>137</v>
      </c>
      <c r="AU472" s="147" t="s">
        <v>80</v>
      </c>
      <c r="AV472" s="12" t="s">
        <v>76</v>
      </c>
      <c r="AW472" s="12" t="s">
        <v>33</v>
      </c>
      <c r="AX472" s="12" t="s">
        <v>71</v>
      </c>
      <c r="AY472" s="147" t="s">
        <v>126</v>
      </c>
    </row>
    <row r="473" spans="2:65" s="12" customFormat="1" ht="10.199999999999999">
      <c r="B473" s="145"/>
      <c r="D473" s="146" t="s">
        <v>137</v>
      </c>
      <c r="E473" s="147" t="s">
        <v>19</v>
      </c>
      <c r="F473" s="148" t="s">
        <v>363</v>
      </c>
      <c r="H473" s="147" t="s">
        <v>19</v>
      </c>
      <c r="I473" s="149"/>
      <c r="L473" s="145"/>
      <c r="M473" s="150"/>
      <c r="T473" s="151"/>
      <c r="AT473" s="147" t="s">
        <v>137</v>
      </c>
      <c r="AU473" s="147" t="s">
        <v>80</v>
      </c>
      <c r="AV473" s="12" t="s">
        <v>76</v>
      </c>
      <c r="AW473" s="12" t="s">
        <v>33</v>
      </c>
      <c r="AX473" s="12" t="s">
        <v>71</v>
      </c>
      <c r="AY473" s="147" t="s">
        <v>126</v>
      </c>
    </row>
    <row r="474" spans="2:65" s="13" customFormat="1" ht="10.199999999999999">
      <c r="B474" s="152"/>
      <c r="D474" s="146" t="s">
        <v>137</v>
      </c>
      <c r="E474" s="153" t="s">
        <v>19</v>
      </c>
      <c r="F474" s="154" t="s">
        <v>364</v>
      </c>
      <c r="H474" s="155">
        <v>14.68</v>
      </c>
      <c r="I474" s="156"/>
      <c r="L474" s="152"/>
      <c r="M474" s="157"/>
      <c r="T474" s="158"/>
      <c r="AT474" s="153" t="s">
        <v>137</v>
      </c>
      <c r="AU474" s="153" t="s">
        <v>80</v>
      </c>
      <c r="AV474" s="13" t="s">
        <v>80</v>
      </c>
      <c r="AW474" s="13" t="s">
        <v>33</v>
      </c>
      <c r="AX474" s="13" t="s">
        <v>71</v>
      </c>
      <c r="AY474" s="153" t="s">
        <v>126</v>
      </c>
    </row>
    <row r="475" spans="2:65" s="12" customFormat="1" ht="10.199999999999999">
      <c r="B475" s="145"/>
      <c r="D475" s="146" t="s">
        <v>137</v>
      </c>
      <c r="E475" s="147" t="s">
        <v>19</v>
      </c>
      <c r="F475" s="148" t="s">
        <v>546</v>
      </c>
      <c r="H475" s="147" t="s">
        <v>19</v>
      </c>
      <c r="I475" s="149"/>
      <c r="L475" s="145"/>
      <c r="M475" s="150"/>
      <c r="T475" s="151"/>
      <c r="AT475" s="147" t="s">
        <v>137</v>
      </c>
      <c r="AU475" s="147" t="s">
        <v>80</v>
      </c>
      <c r="AV475" s="12" t="s">
        <v>76</v>
      </c>
      <c r="AW475" s="12" t="s">
        <v>33</v>
      </c>
      <c r="AX475" s="12" t="s">
        <v>71</v>
      </c>
      <c r="AY475" s="147" t="s">
        <v>126</v>
      </c>
    </row>
    <row r="476" spans="2:65" s="13" customFormat="1" ht="10.199999999999999">
      <c r="B476" s="152"/>
      <c r="D476" s="146" t="s">
        <v>137</v>
      </c>
      <c r="E476" s="153" t="s">
        <v>19</v>
      </c>
      <c r="F476" s="154" t="s">
        <v>270</v>
      </c>
      <c r="H476" s="155">
        <v>7</v>
      </c>
      <c r="I476" s="156"/>
      <c r="L476" s="152"/>
      <c r="M476" s="157"/>
      <c r="T476" s="158"/>
      <c r="AT476" s="153" t="s">
        <v>137</v>
      </c>
      <c r="AU476" s="153" t="s">
        <v>80</v>
      </c>
      <c r="AV476" s="13" t="s">
        <v>80</v>
      </c>
      <c r="AW476" s="13" t="s">
        <v>33</v>
      </c>
      <c r="AX476" s="13" t="s">
        <v>71</v>
      </c>
      <c r="AY476" s="153" t="s">
        <v>126</v>
      </c>
    </row>
    <row r="477" spans="2:65" s="14" customFormat="1" ht="10.199999999999999">
      <c r="B477" s="159"/>
      <c r="D477" s="146" t="s">
        <v>137</v>
      </c>
      <c r="E477" s="160" t="s">
        <v>19</v>
      </c>
      <c r="F477" s="161" t="s">
        <v>166</v>
      </c>
      <c r="H477" s="162">
        <v>21.68</v>
      </c>
      <c r="I477" s="163"/>
      <c r="L477" s="159"/>
      <c r="M477" s="164"/>
      <c r="T477" s="165"/>
      <c r="AT477" s="160" t="s">
        <v>137</v>
      </c>
      <c r="AU477" s="160" t="s">
        <v>80</v>
      </c>
      <c r="AV477" s="14" t="s">
        <v>133</v>
      </c>
      <c r="AW477" s="14" t="s">
        <v>33</v>
      </c>
      <c r="AX477" s="14" t="s">
        <v>76</v>
      </c>
      <c r="AY477" s="160" t="s">
        <v>126</v>
      </c>
    </row>
    <row r="478" spans="2:65" s="1" customFormat="1" ht="16.5" customHeight="1">
      <c r="B478" s="33"/>
      <c r="C478" s="128" t="s">
        <v>547</v>
      </c>
      <c r="D478" s="128" t="s">
        <v>128</v>
      </c>
      <c r="E478" s="129" t="s">
        <v>548</v>
      </c>
      <c r="F478" s="130" t="s">
        <v>549</v>
      </c>
      <c r="G478" s="131" t="s">
        <v>144</v>
      </c>
      <c r="H478" s="132">
        <v>34.299999999999997</v>
      </c>
      <c r="I478" s="133"/>
      <c r="J478" s="134">
        <f>ROUND(I478*H478,2)</f>
        <v>0</v>
      </c>
      <c r="K478" s="130" t="s">
        <v>132</v>
      </c>
      <c r="L478" s="33"/>
      <c r="M478" s="135" t="s">
        <v>19</v>
      </c>
      <c r="N478" s="136" t="s">
        <v>42</v>
      </c>
      <c r="P478" s="137">
        <f>O478*H478</f>
        <v>0</v>
      </c>
      <c r="Q478" s="137">
        <v>0</v>
      </c>
      <c r="R478" s="137">
        <f>Q478*H478</f>
        <v>0</v>
      </c>
      <c r="S478" s="137">
        <v>2.0000000000000001E-4</v>
      </c>
      <c r="T478" s="138">
        <f>S478*H478</f>
        <v>6.8599999999999998E-3</v>
      </c>
      <c r="AR478" s="139" t="s">
        <v>259</v>
      </c>
      <c r="AT478" s="139" t="s">
        <v>128</v>
      </c>
      <c r="AU478" s="139" t="s">
        <v>80</v>
      </c>
      <c r="AY478" s="18" t="s">
        <v>126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18" t="s">
        <v>76</v>
      </c>
      <c r="BK478" s="140">
        <f>ROUND(I478*H478,2)</f>
        <v>0</v>
      </c>
      <c r="BL478" s="18" t="s">
        <v>259</v>
      </c>
      <c r="BM478" s="139" t="s">
        <v>550</v>
      </c>
    </row>
    <row r="479" spans="2:65" s="1" customFormat="1" ht="10.199999999999999">
      <c r="B479" s="33"/>
      <c r="D479" s="141" t="s">
        <v>135</v>
      </c>
      <c r="F479" s="142" t="s">
        <v>551</v>
      </c>
      <c r="I479" s="143"/>
      <c r="L479" s="33"/>
      <c r="M479" s="144"/>
      <c r="T479" s="54"/>
      <c r="AT479" s="18" t="s">
        <v>135</v>
      </c>
      <c r="AU479" s="18" t="s">
        <v>80</v>
      </c>
    </row>
    <row r="480" spans="2:65" s="12" customFormat="1" ht="10.199999999999999">
      <c r="B480" s="145"/>
      <c r="D480" s="146" t="s">
        <v>137</v>
      </c>
      <c r="E480" s="147" t="s">
        <v>19</v>
      </c>
      <c r="F480" s="148" t="s">
        <v>138</v>
      </c>
      <c r="H480" s="147" t="s">
        <v>19</v>
      </c>
      <c r="I480" s="149"/>
      <c r="L480" s="145"/>
      <c r="M480" s="150"/>
      <c r="T480" s="151"/>
      <c r="AT480" s="147" t="s">
        <v>137</v>
      </c>
      <c r="AU480" s="147" t="s">
        <v>80</v>
      </c>
      <c r="AV480" s="12" t="s">
        <v>76</v>
      </c>
      <c r="AW480" s="12" t="s">
        <v>33</v>
      </c>
      <c r="AX480" s="12" t="s">
        <v>71</v>
      </c>
      <c r="AY480" s="147" t="s">
        <v>126</v>
      </c>
    </row>
    <row r="481" spans="2:65" s="12" customFormat="1" ht="10.199999999999999">
      <c r="B481" s="145"/>
      <c r="D481" s="146" t="s">
        <v>137</v>
      </c>
      <c r="E481" s="147" t="s">
        <v>19</v>
      </c>
      <c r="F481" s="148" t="s">
        <v>363</v>
      </c>
      <c r="H481" s="147" t="s">
        <v>19</v>
      </c>
      <c r="I481" s="149"/>
      <c r="L481" s="145"/>
      <c r="M481" s="150"/>
      <c r="T481" s="151"/>
      <c r="AT481" s="147" t="s">
        <v>137</v>
      </c>
      <c r="AU481" s="147" t="s">
        <v>80</v>
      </c>
      <c r="AV481" s="12" t="s">
        <v>76</v>
      </c>
      <c r="AW481" s="12" t="s">
        <v>33</v>
      </c>
      <c r="AX481" s="12" t="s">
        <v>71</v>
      </c>
      <c r="AY481" s="147" t="s">
        <v>126</v>
      </c>
    </row>
    <row r="482" spans="2:65" s="13" customFormat="1" ht="10.199999999999999">
      <c r="B482" s="152"/>
      <c r="D482" s="146" t="s">
        <v>137</v>
      </c>
      <c r="E482" s="153" t="s">
        <v>19</v>
      </c>
      <c r="F482" s="154" t="s">
        <v>552</v>
      </c>
      <c r="H482" s="155">
        <v>18.3</v>
      </c>
      <c r="I482" s="156"/>
      <c r="L482" s="152"/>
      <c r="M482" s="157"/>
      <c r="T482" s="158"/>
      <c r="AT482" s="153" t="s">
        <v>137</v>
      </c>
      <c r="AU482" s="153" t="s">
        <v>80</v>
      </c>
      <c r="AV482" s="13" t="s">
        <v>80</v>
      </c>
      <c r="AW482" s="13" t="s">
        <v>33</v>
      </c>
      <c r="AX482" s="13" t="s">
        <v>71</v>
      </c>
      <c r="AY482" s="153" t="s">
        <v>126</v>
      </c>
    </row>
    <row r="483" spans="2:65" s="12" customFormat="1" ht="10.199999999999999">
      <c r="B483" s="145"/>
      <c r="D483" s="146" t="s">
        <v>137</v>
      </c>
      <c r="E483" s="147" t="s">
        <v>19</v>
      </c>
      <c r="F483" s="148" t="s">
        <v>546</v>
      </c>
      <c r="H483" s="147" t="s">
        <v>19</v>
      </c>
      <c r="I483" s="149"/>
      <c r="L483" s="145"/>
      <c r="M483" s="150"/>
      <c r="T483" s="151"/>
      <c r="AT483" s="147" t="s">
        <v>137</v>
      </c>
      <c r="AU483" s="147" t="s">
        <v>80</v>
      </c>
      <c r="AV483" s="12" t="s">
        <v>76</v>
      </c>
      <c r="AW483" s="12" t="s">
        <v>33</v>
      </c>
      <c r="AX483" s="12" t="s">
        <v>71</v>
      </c>
      <c r="AY483" s="147" t="s">
        <v>126</v>
      </c>
    </row>
    <row r="484" spans="2:65" s="13" customFormat="1" ht="10.199999999999999">
      <c r="B484" s="152"/>
      <c r="D484" s="146" t="s">
        <v>137</v>
      </c>
      <c r="E484" s="153" t="s">
        <v>19</v>
      </c>
      <c r="F484" s="154" t="s">
        <v>525</v>
      </c>
      <c r="H484" s="155">
        <v>16</v>
      </c>
      <c r="I484" s="156"/>
      <c r="L484" s="152"/>
      <c r="M484" s="157"/>
      <c r="T484" s="158"/>
      <c r="AT484" s="153" t="s">
        <v>137</v>
      </c>
      <c r="AU484" s="153" t="s">
        <v>80</v>
      </c>
      <c r="AV484" s="13" t="s">
        <v>80</v>
      </c>
      <c r="AW484" s="13" t="s">
        <v>33</v>
      </c>
      <c r="AX484" s="13" t="s">
        <v>71</v>
      </c>
      <c r="AY484" s="153" t="s">
        <v>126</v>
      </c>
    </row>
    <row r="485" spans="2:65" s="14" customFormat="1" ht="10.199999999999999">
      <c r="B485" s="159"/>
      <c r="D485" s="146" t="s">
        <v>137</v>
      </c>
      <c r="E485" s="160" t="s">
        <v>19</v>
      </c>
      <c r="F485" s="161" t="s">
        <v>166</v>
      </c>
      <c r="H485" s="162">
        <v>34.299999999999997</v>
      </c>
      <c r="I485" s="163"/>
      <c r="L485" s="159"/>
      <c r="M485" s="164"/>
      <c r="T485" s="165"/>
      <c r="AT485" s="160" t="s">
        <v>137</v>
      </c>
      <c r="AU485" s="160" t="s">
        <v>80</v>
      </c>
      <c r="AV485" s="14" t="s">
        <v>133</v>
      </c>
      <c r="AW485" s="14" t="s">
        <v>33</v>
      </c>
      <c r="AX485" s="14" t="s">
        <v>76</v>
      </c>
      <c r="AY485" s="160" t="s">
        <v>126</v>
      </c>
    </row>
    <row r="486" spans="2:65" s="1" customFormat="1" ht="16.5" customHeight="1">
      <c r="B486" s="33"/>
      <c r="C486" s="128" t="s">
        <v>553</v>
      </c>
      <c r="D486" s="128" t="s">
        <v>128</v>
      </c>
      <c r="E486" s="129" t="s">
        <v>554</v>
      </c>
      <c r="F486" s="130" t="s">
        <v>555</v>
      </c>
      <c r="G486" s="131" t="s">
        <v>556</v>
      </c>
      <c r="H486" s="132">
        <v>1</v>
      </c>
      <c r="I486" s="133"/>
      <c r="J486" s="134">
        <f>ROUND(I486*H486,2)</f>
        <v>0</v>
      </c>
      <c r="K486" s="130" t="s">
        <v>19</v>
      </c>
      <c r="L486" s="33"/>
      <c r="M486" s="135" t="s">
        <v>19</v>
      </c>
      <c r="N486" s="136" t="s">
        <v>42</v>
      </c>
      <c r="P486" s="137">
        <f>O486*H486</f>
        <v>0</v>
      </c>
      <c r="Q486" s="137">
        <v>0</v>
      </c>
      <c r="R486" s="137">
        <f>Q486*H486</f>
        <v>0</v>
      </c>
      <c r="S486" s="137">
        <v>0</v>
      </c>
      <c r="T486" s="138">
        <f>S486*H486</f>
        <v>0</v>
      </c>
      <c r="AR486" s="139" t="s">
        <v>259</v>
      </c>
      <c r="AT486" s="139" t="s">
        <v>128</v>
      </c>
      <c r="AU486" s="139" t="s">
        <v>80</v>
      </c>
      <c r="AY486" s="18" t="s">
        <v>126</v>
      </c>
      <c r="BE486" s="140">
        <f>IF(N486="základní",J486,0)</f>
        <v>0</v>
      </c>
      <c r="BF486" s="140">
        <f>IF(N486="snížená",J486,0)</f>
        <v>0</v>
      </c>
      <c r="BG486" s="140">
        <f>IF(N486="zákl. přenesená",J486,0)</f>
        <v>0</v>
      </c>
      <c r="BH486" s="140">
        <f>IF(N486="sníž. přenesená",J486,0)</f>
        <v>0</v>
      </c>
      <c r="BI486" s="140">
        <f>IF(N486="nulová",J486,0)</f>
        <v>0</v>
      </c>
      <c r="BJ486" s="18" t="s">
        <v>76</v>
      </c>
      <c r="BK486" s="140">
        <f>ROUND(I486*H486,2)</f>
        <v>0</v>
      </c>
      <c r="BL486" s="18" t="s">
        <v>259</v>
      </c>
      <c r="BM486" s="139" t="s">
        <v>557</v>
      </c>
    </row>
    <row r="487" spans="2:65" s="1" customFormat="1" ht="16.5" customHeight="1">
      <c r="B487" s="33"/>
      <c r="C487" s="128" t="s">
        <v>558</v>
      </c>
      <c r="D487" s="128" t="s">
        <v>128</v>
      </c>
      <c r="E487" s="129" t="s">
        <v>559</v>
      </c>
      <c r="F487" s="130" t="s">
        <v>560</v>
      </c>
      <c r="G487" s="131" t="s">
        <v>274</v>
      </c>
      <c r="H487" s="132">
        <v>2</v>
      </c>
      <c r="I487" s="133"/>
      <c r="J487" s="134">
        <f>ROUND(I487*H487,2)</f>
        <v>0</v>
      </c>
      <c r="K487" s="130" t="s">
        <v>19</v>
      </c>
      <c r="L487" s="33"/>
      <c r="M487" s="135" t="s">
        <v>19</v>
      </c>
      <c r="N487" s="136" t="s">
        <v>42</v>
      </c>
      <c r="P487" s="137">
        <f>O487*H487</f>
        <v>0</v>
      </c>
      <c r="Q487" s="137">
        <v>0</v>
      </c>
      <c r="R487" s="137">
        <f>Q487*H487</f>
        <v>0</v>
      </c>
      <c r="S487" s="137">
        <v>0</v>
      </c>
      <c r="T487" s="138">
        <f>S487*H487</f>
        <v>0</v>
      </c>
      <c r="AR487" s="139" t="s">
        <v>259</v>
      </c>
      <c r="AT487" s="139" t="s">
        <v>128</v>
      </c>
      <c r="AU487" s="139" t="s">
        <v>80</v>
      </c>
      <c r="AY487" s="18" t="s">
        <v>126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76</v>
      </c>
      <c r="BK487" s="140">
        <f>ROUND(I487*H487,2)</f>
        <v>0</v>
      </c>
      <c r="BL487" s="18" t="s">
        <v>259</v>
      </c>
      <c r="BM487" s="139" t="s">
        <v>561</v>
      </c>
    </row>
    <row r="488" spans="2:65" s="12" customFormat="1" ht="10.199999999999999">
      <c r="B488" s="145"/>
      <c r="D488" s="146" t="s">
        <v>137</v>
      </c>
      <c r="E488" s="147" t="s">
        <v>19</v>
      </c>
      <c r="F488" s="148" t="s">
        <v>138</v>
      </c>
      <c r="H488" s="147" t="s">
        <v>19</v>
      </c>
      <c r="I488" s="149"/>
      <c r="L488" s="145"/>
      <c r="M488" s="150"/>
      <c r="T488" s="151"/>
      <c r="AT488" s="147" t="s">
        <v>137</v>
      </c>
      <c r="AU488" s="147" t="s">
        <v>80</v>
      </c>
      <c r="AV488" s="12" t="s">
        <v>76</v>
      </c>
      <c r="AW488" s="12" t="s">
        <v>33</v>
      </c>
      <c r="AX488" s="12" t="s">
        <v>71</v>
      </c>
      <c r="AY488" s="147" t="s">
        <v>126</v>
      </c>
    </row>
    <row r="489" spans="2:65" s="12" customFormat="1" ht="10.199999999999999">
      <c r="B489" s="145"/>
      <c r="D489" s="146" t="s">
        <v>137</v>
      </c>
      <c r="E489" s="147" t="s">
        <v>19</v>
      </c>
      <c r="F489" s="148" t="s">
        <v>562</v>
      </c>
      <c r="H489" s="147" t="s">
        <v>19</v>
      </c>
      <c r="I489" s="149"/>
      <c r="L489" s="145"/>
      <c r="M489" s="150"/>
      <c r="T489" s="151"/>
      <c r="AT489" s="147" t="s">
        <v>137</v>
      </c>
      <c r="AU489" s="147" t="s">
        <v>80</v>
      </c>
      <c r="AV489" s="12" t="s">
        <v>76</v>
      </c>
      <c r="AW489" s="12" t="s">
        <v>33</v>
      </c>
      <c r="AX489" s="12" t="s">
        <v>71</v>
      </c>
      <c r="AY489" s="147" t="s">
        <v>126</v>
      </c>
    </row>
    <row r="490" spans="2:65" s="13" customFormat="1" ht="10.199999999999999">
      <c r="B490" s="152"/>
      <c r="D490" s="146" t="s">
        <v>137</v>
      </c>
      <c r="E490" s="153" t="s">
        <v>19</v>
      </c>
      <c r="F490" s="154" t="s">
        <v>80</v>
      </c>
      <c r="H490" s="155">
        <v>2</v>
      </c>
      <c r="I490" s="156"/>
      <c r="L490" s="152"/>
      <c r="M490" s="157"/>
      <c r="T490" s="158"/>
      <c r="AT490" s="153" t="s">
        <v>137</v>
      </c>
      <c r="AU490" s="153" t="s">
        <v>80</v>
      </c>
      <c r="AV490" s="13" t="s">
        <v>80</v>
      </c>
      <c r="AW490" s="13" t="s">
        <v>33</v>
      </c>
      <c r="AX490" s="13" t="s">
        <v>76</v>
      </c>
      <c r="AY490" s="153" t="s">
        <v>126</v>
      </c>
    </row>
    <row r="491" spans="2:65" s="1" customFormat="1" ht="16.5" customHeight="1">
      <c r="B491" s="33"/>
      <c r="C491" s="128" t="s">
        <v>563</v>
      </c>
      <c r="D491" s="128" t="s">
        <v>128</v>
      </c>
      <c r="E491" s="129" t="s">
        <v>564</v>
      </c>
      <c r="F491" s="130" t="s">
        <v>565</v>
      </c>
      <c r="G491" s="131" t="s">
        <v>274</v>
      </c>
      <c r="H491" s="132">
        <v>36</v>
      </c>
      <c r="I491" s="133"/>
      <c r="J491" s="134">
        <f>ROUND(I491*H491,2)</f>
        <v>0</v>
      </c>
      <c r="K491" s="130" t="s">
        <v>19</v>
      </c>
      <c r="L491" s="33"/>
      <c r="M491" s="135" t="s">
        <v>19</v>
      </c>
      <c r="N491" s="136" t="s">
        <v>42</v>
      </c>
      <c r="P491" s="137">
        <f>O491*H491</f>
        <v>0</v>
      </c>
      <c r="Q491" s="137">
        <v>0</v>
      </c>
      <c r="R491" s="137">
        <f>Q491*H491</f>
        <v>0</v>
      </c>
      <c r="S491" s="137">
        <v>0</v>
      </c>
      <c r="T491" s="138">
        <f>S491*H491</f>
        <v>0</v>
      </c>
      <c r="AR491" s="139" t="s">
        <v>259</v>
      </c>
      <c r="AT491" s="139" t="s">
        <v>128</v>
      </c>
      <c r="AU491" s="139" t="s">
        <v>80</v>
      </c>
      <c r="AY491" s="18" t="s">
        <v>126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76</v>
      </c>
      <c r="BK491" s="140">
        <f>ROUND(I491*H491,2)</f>
        <v>0</v>
      </c>
      <c r="BL491" s="18" t="s">
        <v>259</v>
      </c>
      <c r="BM491" s="139" t="s">
        <v>566</v>
      </c>
    </row>
    <row r="492" spans="2:65" s="12" customFormat="1" ht="10.199999999999999">
      <c r="B492" s="145"/>
      <c r="D492" s="146" t="s">
        <v>137</v>
      </c>
      <c r="E492" s="147" t="s">
        <v>19</v>
      </c>
      <c r="F492" s="148" t="s">
        <v>138</v>
      </c>
      <c r="H492" s="147" t="s">
        <v>19</v>
      </c>
      <c r="I492" s="149"/>
      <c r="L492" s="145"/>
      <c r="M492" s="150"/>
      <c r="T492" s="151"/>
      <c r="AT492" s="147" t="s">
        <v>137</v>
      </c>
      <c r="AU492" s="147" t="s">
        <v>80</v>
      </c>
      <c r="AV492" s="12" t="s">
        <v>76</v>
      </c>
      <c r="AW492" s="12" t="s">
        <v>33</v>
      </c>
      <c r="AX492" s="12" t="s">
        <v>71</v>
      </c>
      <c r="AY492" s="147" t="s">
        <v>126</v>
      </c>
    </row>
    <row r="493" spans="2:65" s="12" customFormat="1" ht="10.199999999999999">
      <c r="B493" s="145"/>
      <c r="D493" s="146" t="s">
        <v>137</v>
      </c>
      <c r="E493" s="147" t="s">
        <v>19</v>
      </c>
      <c r="F493" s="148" t="s">
        <v>567</v>
      </c>
      <c r="H493" s="147" t="s">
        <v>19</v>
      </c>
      <c r="I493" s="149"/>
      <c r="L493" s="145"/>
      <c r="M493" s="150"/>
      <c r="T493" s="151"/>
      <c r="AT493" s="147" t="s">
        <v>137</v>
      </c>
      <c r="AU493" s="147" t="s">
        <v>80</v>
      </c>
      <c r="AV493" s="12" t="s">
        <v>76</v>
      </c>
      <c r="AW493" s="12" t="s">
        <v>33</v>
      </c>
      <c r="AX493" s="12" t="s">
        <v>71</v>
      </c>
      <c r="AY493" s="147" t="s">
        <v>126</v>
      </c>
    </row>
    <row r="494" spans="2:65" s="13" customFormat="1" ht="10.199999999999999">
      <c r="B494" s="152"/>
      <c r="D494" s="146" t="s">
        <v>137</v>
      </c>
      <c r="E494" s="153" t="s">
        <v>19</v>
      </c>
      <c r="F494" s="154" t="s">
        <v>375</v>
      </c>
      <c r="H494" s="155">
        <v>36</v>
      </c>
      <c r="I494" s="156"/>
      <c r="L494" s="152"/>
      <c r="M494" s="157"/>
      <c r="T494" s="158"/>
      <c r="AT494" s="153" t="s">
        <v>137</v>
      </c>
      <c r="AU494" s="153" t="s">
        <v>80</v>
      </c>
      <c r="AV494" s="13" t="s">
        <v>80</v>
      </c>
      <c r="AW494" s="13" t="s">
        <v>33</v>
      </c>
      <c r="AX494" s="13" t="s">
        <v>76</v>
      </c>
      <c r="AY494" s="153" t="s">
        <v>126</v>
      </c>
    </row>
    <row r="495" spans="2:65" s="1" customFormat="1" ht="16.5" customHeight="1">
      <c r="B495" s="33"/>
      <c r="C495" s="128" t="s">
        <v>568</v>
      </c>
      <c r="D495" s="128" t="s">
        <v>128</v>
      </c>
      <c r="E495" s="129" t="s">
        <v>569</v>
      </c>
      <c r="F495" s="130" t="s">
        <v>570</v>
      </c>
      <c r="G495" s="131" t="s">
        <v>144</v>
      </c>
      <c r="H495" s="132">
        <v>39.799999999999997</v>
      </c>
      <c r="I495" s="133"/>
      <c r="J495" s="134">
        <f>ROUND(I495*H495,2)</f>
        <v>0</v>
      </c>
      <c r="K495" s="130" t="s">
        <v>19</v>
      </c>
      <c r="L495" s="33"/>
      <c r="M495" s="135" t="s">
        <v>19</v>
      </c>
      <c r="N495" s="136" t="s">
        <v>42</v>
      </c>
      <c r="P495" s="137">
        <f>O495*H495</f>
        <v>0</v>
      </c>
      <c r="Q495" s="137">
        <v>0</v>
      </c>
      <c r="R495" s="137">
        <f>Q495*H495</f>
        <v>0</v>
      </c>
      <c r="S495" s="137">
        <v>0</v>
      </c>
      <c r="T495" s="138">
        <f>S495*H495</f>
        <v>0</v>
      </c>
      <c r="AR495" s="139" t="s">
        <v>259</v>
      </c>
      <c r="AT495" s="139" t="s">
        <v>128</v>
      </c>
      <c r="AU495" s="139" t="s">
        <v>80</v>
      </c>
      <c r="AY495" s="18" t="s">
        <v>126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8" t="s">
        <v>76</v>
      </c>
      <c r="BK495" s="140">
        <f>ROUND(I495*H495,2)</f>
        <v>0</v>
      </c>
      <c r="BL495" s="18" t="s">
        <v>259</v>
      </c>
      <c r="BM495" s="139" t="s">
        <v>571</v>
      </c>
    </row>
    <row r="496" spans="2:65" s="12" customFormat="1" ht="10.199999999999999">
      <c r="B496" s="145"/>
      <c r="D496" s="146" t="s">
        <v>137</v>
      </c>
      <c r="E496" s="147" t="s">
        <v>19</v>
      </c>
      <c r="F496" s="148" t="s">
        <v>138</v>
      </c>
      <c r="H496" s="147" t="s">
        <v>19</v>
      </c>
      <c r="I496" s="149"/>
      <c r="L496" s="145"/>
      <c r="M496" s="150"/>
      <c r="T496" s="151"/>
      <c r="AT496" s="147" t="s">
        <v>137</v>
      </c>
      <c r="AU496" s="147" t="s">
        <v>80</v>
      </c>
      <c r="AV496" s="12" t="s">
        <v>76</v>
      </c>
      <c r="AW496" s="12" t="s">
        <v>33</v>
      </c>
      <c r="AX496" s="12" t="s">
        <v>71</v>
      </c>
      <c r="AY496" s="147" t="s">
        <v>126</v>
      </c>
    </row>
    <row r="497" spans="2:65" s="12" customFormat="1" ht="10.199999999999999">
      <c r="B497" s="145"/>
      <c r="D497" s="146" t="s">
        <v>137</v>
      </c>
      <c r="E497" s="147" t="s">
        <v>19</v>
      </c>
      <c r="F497" s="148" t="s">
        <v>365</v>
      </c>
      <c r="H497" s="147" t="s">
        <v>19</v>
      </c>
      <c r="I497" s="149"/>
      <c r="L497" s="145"/>
      <c r="M497" s="150"/>
      <c r="T497" s="151"/>
      <c r="AT497" s="147" t="s">
        <v>137</v>
      </c>
      <c r="AU497" s="147" t="s">
        <v>80</v>
      </c>
      <c r="AV497" s="12" t="s">
        <v>76</v>
      </c>
      <c r="AW497" s="12" t="s">
        <v>33</v>
      </c>
      <c r="AX497" s="12" t="s">
        <v>71</v>
      </c>
      <c r="AY497" s="147" t="s">
        <v>126</v>
      </c>
    </row>
    <row r="498" spans="2:65" s="13" customFormat="1" ht="10.199999999999999">
      <c r="B498" s="152"/>
      <c r="D498" s="146" t="s">
        <v>137</v>
      </c>
      <c r="E498" s="153" t="s">
        <v>19</v>
      </c>
      <c r="F498" s="154" t="s">
        <v>516</v>
      </c>
      <c r="H498" s="155">
        <v>21.6</v>
      </c>
      <c r="I498" s="156"/>
      <c r="L498" s="152"/>
      <c r="M498" s="157"/>
      <c r="T498" s="158"/>
      <c r="AT498" s="153" t="s">
        <v>137</v>
      </c>
      <c r="AU498" s="153" t="s">
        <v>80</v>
      </c>
      <c r="AV498" s="13" t="s">
        <v>80</v>
      </c>
      <c r="AW498" s="13" t="s">
        <v>33</v>
      </c>
      <c r="AX498" s="13" t="s">
        <v>71</v>
      </c>
      <c r="AY498" s="153" t="s">
        <v>126</v>
      </c>
    </row>
    <row r="499" spans="2:65" s="13" customFormat="1" ht="10.199999999999999">
      <c r="B499" s="152"/>
      <c r="D499" s="146" t="s">
        <v>137</v>
      </c>
      <c r="E499" s="153" t="s">
        <v>19</v>
      </c>
      <c r="F499" s="154" t="s">
        <v>517</v>
      </c>
      <c r="H499" s="155">
        <v>5.2</v>
      </c>
      <c r="I499" s="156"/>
      <c r="L499" s="152"/>
      <c r="M499" s="157"/>
      <c r="T499" s="158"/>
      <c r="AT499" s="153" t="s">
        <v>137</v>
      </c>
      <c r="AU499" s="153" t="s">
        <v>80</v>
      </c>
      <c r="AV499" s="13" t="s">
        <v>80</v>
      </c>
      <c r="AW499" s="13" t="s">
        <v>33</v>
      </c>
      <c r="AX499" s="13" t="s">
        <v>71</v>
      </c>
      <c r="AY499" s="153" t="s">
        <v>126</v>
      </c>
    </row>
    <row r="500" spans="2:65" s="15" customFormat="1" ht="10.199999999999999">
      <c r="B500" s="166"/>
      <c r="D500" s="146" t="s">
        <v>137</v>
      </c>
      <c r="E500" s="167" t="s">
        <v>19</v>
      </c>
      <c r="F500" s="168" t="s">
        <v>210</v>
      </c>
      <c r="H500" s="169">
        <v>26.8</v>
      </c>
      <c r="I500" s="170"/>
      <c r="L500" s="166"/>
      <c r="M500" s="171"/>
      <c r="T500" s="172"/>
      <c r="AT500" s="167" t="s">
        <v>137</v>
      </c>
      <c r="AU500" s="167" t="s">
        <v>80</v>
      </c>
      <c r="AV500" s="15" t="s">
        <v>140</v>
      </c>
      <c r="AW500" s="15" t="s">
        <v>33</v>
      </c>
      <c r="AX500" s="15" t="s">
        <v>71</v>
      </c>
      <c r="AY500" s="167" t="s">
        <v>126</v>
      </c>
    </row>
    <row r="501" spans="2:65" s="12" customFormat="1" ht="10.199999999999999">
      <c r="B501" s="145"/>
      <c r="D501" s="146" t="s">
        <v>137</v>
      </c>
      <c r="E501" s="147" t="s">
        <v>19</v>
      </c>
      <c r="F501" s="148" t="s">
        <v>518</v>
      </c>
      <c r="H501" s="147" t="s">
        <v>19</v>
      </c>
      <c r="I501" s="149"/>
      <c r="L501" s="145"/>
      <c r="M501" s="150"/>
      <c r="T501" s="151"/>
      <c r="AT501" s="147" t="s">
        <v>137</v>
      </c>
      <c r="AU501" s="147" t="s">
        <v>80</v>
      </c>
      <c r="AV501" s="12" t="s">
        <v>76</v>
      </c>
      <c r="AW501" s="12" t="s">
        <v>33</v>
      </c>
      <c r="AX501" s="12" t="s">
        <v>71</v>
      </c>
      <c r="AY501" s="147" t="s">
        <v>126</v>
      </c>
    </row>
    <row r="502" spans="2:65" s="13" customFormat="1" ht="10.199999999999999">
      <c r="B502" s="152"/>
      <c r="D502" s="146" t="s">
        <v>137</v>
      </c>
      <c r="E502" s="153" t="s">
        <v>19</v>
      </c>
      <c r="F502" s="154" t="s">
        <v>519</v>
      </c>
      <c r="H502" s="155">
        <v>13</v>
      </c>
      <c r="I502" s="156"/>
      <c r="L502" s="152"/>
      <c r="M502" s="157"/>
      <c r="T502" s="158"/>
      <c r="AT502" s="153" t="s">
        <v>137</v>
      </c>
      <c r="AU502" s="153" t="s">
        <v>80</v>
      </c>
      <c r="AV502" s="13" t="s">
        <v>80</v>
      </c>
      <c r="AW502" s="13" t="s">
        <v>33</v>
      </c>
      <c r="AX502" s="13" t="s">
        <v>71</v>
      </c>
      <c r="AY502" s="153" t="s">
        <v>126</v>
      </c>
    </row>
    <row r="503" spans="2:65" s="15" customFormat="1" ht="10.199999999999999">
      <c r="B503" s="166"/>
      <c r="D503" s="146" t="s">
        <v>137</v>
      </c>
      <c r="E503" s="167" t="s">
        <v>19</v>
      </c>
      <c r="F503" s="168" t="s">
        <v>210</v>
      </c>
      <c r="H503" s="169">
        <v>13</v>
      </c>
      <c r="I503" s="170"/>
      <c r="L503" s="166"/>
      <c r="M503" s="171"/>
      <c r="T503" s="172"/>
      <c r="AT503" s="167" t="s">
        <v>137</v>
      </c>
      <c r="AU503" s="167" t="s">
        <v>80</v>
      </c>
      <c r="AV503" s="15" t="s">
        <v>140</v>
      </c>
      <c r="AW503" s="15" t="s">
        <v>33</v>
      </c>
      <c r="AX503" s="15" t="s">
        <v>71</v>
      </c>
      <c r="AY503" s="167" t="s">
        <v>126</v>
      </c>
    </row>
    <row r="504" spans="2:65" s="14" customFormat="1" ht="10.199999999999999">
      <c r="B504" s="159"/>
      <c r="D504" s="146" t="s">
        <v>137</v>
      </c>
      <c r="E504" s="160" t="s">
        <v>19</v>
      </c>
      <c r="F504" s="161" t="s">
        <v>166</v>
      </c>
      <c r="H504" s="162">
        <v>39.799999999999997</v>
      </c>
      <c r="I504" s="163"/>
      <c r="L504" s="159"/>
      <c r="M504" s="164"/>
      <c r="T504" s="165"/>
      <c r="AT504" s="160" t="s">
        <v>137</v>
      </c>
      <c r="AU504" s="160" t="s">
        <v>80</v>
      </c>
      <c r="AV504" s="14" t="s">
        <v>133</v>
      </c>
      <c r="AW504" s="14" t="s">
        <v>33</v>
      </c>
      <c r="AX504" s="14" t="s">
        <v>76</v>
      </c>
      <c r="AY504" s="160" t="s">
        <v>126</v>
      </c>
    </row>
    <row r="505" spans="2:65" s="1" customFormat="1" ht="24.15" customHeight="1">
      <c r="B505" s="33"/>
      <c r="C505" s="128" t="s">
        <v>572</v>
      </c>
      <c r="D505" s="128" t="s">
        <v>128</v>
      </c>
      <c r="E505" s="129" t="s">
        <v>573</v>
      </c>
      <c r="F505" s="130" t="s">
        <v>574</v>
      </c>
      <c r="G505" s="131" t="s">
        <v>426</v>
      </c>
      <c r="H505" s="132">
        <v>0.34</v>
      </c>
      <c r="I505" s="133"/>
      <c r="J505" s="134">
        <f>ROUND(I505*H505,2)</f>
        <v>0</v>
      </c>
      <c r="K505" s="130" t="s">
        <v>132</v>
      </c>
      <c r="L505" s="33"/>
      <c r="M505" s="135" t="s">
        <v>19</v>
      </c>
      <c r="N505" s="136" t="s">
        <v>42</v>
      </c>
      <c r="P505" s="137">
        <f>O505*H505</f>
        <v>0</v>
      </c>
      <c r="Q505" s="137">
        <v>0</v>
      </c>
      <c r="R505" s="137">
        <f>Q505*H505</f>
        <v>0</v>
      </c>
      <c r="S505" s="137">
        <v>0</v>
      </c>
      <c r="T505" s="138">
        <f>S505*H505</f>
        <v>0</v>
      </c>
      <c r="AR505" s="139" t="s">
        <v>259</v>
      </c>
      <c r="AT505" s="139" t="s">
        <v>128</v>
      </c>
      <c r="AU505" s="139" t="s">
        <v>80</v>
      </c>
      <c r="AY505" s="18" t="s">
        <v>126</v>
      </c>
      <c r="BE505" s="140">
        <f>IF(N505="základní",J505,0)</f>
        <v>0</v>
      </c>
      <c r="BF505" s="140">
        <f>IF(N505="snížená",J505,0)</f>
        <v>0</v>
      </c>
      <c r="BG505" s="140">
        <f>IF(N505="zákl. přenesená",J505,0)</f>
        <v>0</v>
      </c>
      <c r="BH505" s="140">
        <f>IF(N505="sníž. přenesená",J505,0)</f>
        <v>0</v>
      </c>
      <c r="BI505" s="140">
        <f>IF(N505="nulová",J505,0)</f>
        <v>0</v>
      </c>
      <c r="BJ505" s="18" t="s">
        <v>76</v>
      </c>
      <c r="BK505" s="140">
        <f>ROUND(I505*H505,2)</f>
        <v>0</v>
      </c>
      <c r="BL505" s="18" t="s">
        <v>259</v>
      </c>
      <c r="BM505" s="139" t="s">
        <v>575</v>
      </c>
    </row>
    <row r="506" spans="2:65" s="1" customFormat="1" ht="10.199999999999999">
      <c r="B506" s="33"/>
      <c r="D506" s="141" t="s">
        <v>135</v>
      </c>
      <c r="F506" s="142" t="s">
        <v>576</v>
      </c>
      <c r="I506" s="143"/>
      <c r="L506" s="33"/>
      <c r="M506" s="144"/>
      <c r="T506" s="54"/>
      <c r="AT506" s="18" t="s">
        <v>135</v>
      </c>
      <c r="AU506" s="18" t="s">
        <v>80</v>
      </c>
    </row>
    <row r="507" spans="2:65" s="11" customFormat="1" ht="22.8" customHeight="1">
      <c r="B507" s="116"/>
      <c r="D507" s="117" t="s">
        <v>70</v>
      </c>
      <c r="E507" s="126" t="s">
        <v>577</v>
      </c>
      <c r="F507" s="126" t="s">
        <v>578</v>
      </c>
      <c r="I507" s="119"/>
      <c r="J507" s="127">
        <f>BK507</f>
        <v>0</v>
      </c>
      <c r="L507" s="116"/>
      <c r="M507" s="121"/>
      <c r="P507" s="122">
        <f>SUM(P508:P614)</f>
        <v>0</v>
      </c>
      <c r="R507" s="122">
        <f>SUM(R508:R614)</f>
        <v>2.84127785</v>
      </c>
      <c r="T507" s="123">
        <f>SUM(T508:T614)</f>
        <v>10.1052099</v>
      </c>
      <c r="AR507" s="117" t="s">
        <v>80</v>
      </c>
      <c r="AT507" s="124" t="s">
        <v>70</v>
      </c>
      <c r="AU507" s="124" t="s">
        <v>76</v>
      </c>
      <c r="AY507" s="117" t="s">
        <v>126</v>
      </c>
      <c r="BK507" s="125">
        <f>SUM(BK508:BK614)</f>
        <v>0</v>
      </c>
    </row>
    <row r="508" spans="2:65" s="1" customFormat="1" ht="16.5" customHeight="1">
      <c r="B508" s="33"/>
      <c r="C508" s="128" t="s">
        <v>579</v>
      </c>
      <c r="D508" s="128" t="s">
        <v>128</v>
      </c>
      <c r="E508" s="129" t="s">
        <v>580</v>
      </c>
      <c r="F508" s="130" t="s">
        <v>581</v>
      </c>
      <c r="G508" s="131" t="s">
        <v>131</v>
      </c>
      <c r="H508" s="132">
        <v>60</v>
      </c>
      <c r="I508" s="133"/>
      <c r="J508" s="134">
        <f>ROUND(I508*H508,2)</f>
        <v>0</v>
      </c>
      <c r="K508" s="130" t="s">
        <v>132</v>
      </c>
      <c r="L508" s="33"/>
      <c r="M508" s="135" t="s">
        <v>19</v>
      </c>
      <c r="N508" s="136" t="s">
        <v>42</v>
      </c>
      <c r="P508" s="137">
        <f>O508*H508</f>
        <v>0</v>
      </c>
      <c r="Q508" s="137">
        <v>0</v>
      </c>
      <c r="R508" s="137">
        <f>Q508*H508</f>
        <v>0</v>
      </c>
      <c r="S508" s="137">
        <v>0</v>
      </c>
      <c r="T508" s="138">
        <f>S508*H508</f>
        <v>0</v>
      </c>
      <c r="AR508" s="139" t="s">
        <v>259</v>
      </c>
      <c r="AT508" s="139" t="s">
        <v>128</v>
      </c>
      <c r="AU508" s="139" t="s">
        <v>80</v>
      </c>
      <c r="AY508" s="18" t="s">
        <v>126</v>
      </c>
      <c r="BE508" s="140">
        <f>IF(N508="základní",J508,0)</f>
        <v>0</v>
      </c>
      <c r="BF508" s="140">
        <f>IF(N508="snížená",J508,0)</f>
        <v>0</v>
      </c>
      <c r="BG508" s="140">
        <f>IF(N508="zákl. přenesená",J508,0)</f>
        <v>0</v>
      </c>
      <c r="BH508" s="140">
        <f>IF(N508="sníž. přenesená",J508,0)</f>
        <v>0</v>
      </c>
      <c r="BI508" s="140">
        <f>IF(N508="nulová",J508,0)</f>
        <v>0</v>
      </c>
      <c r="BJ508" s="18" t="s">
        <v>76</v>
      </c>
      <c r="BK508" s="140">
        <f>ROUND(I508*H508,2)</f>
        <v>0</v>
      </c>
      <c r="BL508" s="18" t="s">
        <v>259</v>
      </c>
      <c r="BM508" s="139" t="s">
        <v>582</v>
      </c>
    </row>
    <row r="509" spans="2:65" s="1" customFormat="1" ht="10.199999999999999">
      <c r="B509" s="33"/>
      <c r="D509" s="141" t="s">
        <v>135</v>
      </c>
      <c r="F509" s="142" t="s">
        <v>583</v>
      </c>
      <c r="I509" s="143"/>
      <c r="L509" s="33"/>
      <c r="M509" s="144"/>
      <c r="T509" s="54"/>
      <c r="AT509" s="18" t="s">
        <v>135</v>
      </c>
      <c r="AU509" s="18" t="s">
        <v>80</v>
      </c>
    </row>
    <row r="510" spans="2:65" s="12" customFormat="1" ht="10.199999999999999">
      <c r="B510" s="145"/>
      <c r="D510" s="146" t="s">
        <v>137</v>
      </c>
      <c r="E510" s="147" t="s">
        <v>19</v>
      </c>
      <c r="F510" s="148" t="s">
        <v>138</v>
      </c>
      <c r="H510" s="147" t="s">
        <v>19</v>
      </c>
      <c r="I510" s="149"/>
      <c r="L510" s="145"/>
      <c r="M510" s="150"/>
      <c r="T510" s="151"/>
      <c r="AT510" s="147" t="s">
        <v>137</v>
      </c>
      <c r="AU510" s="147" t="s">
        <v>80</v>
      </c>
      <c r="AV510" s="12" t="s">
        <v>76</v>
      </c>
      <c r="AW510" s="12" t="s">
        <v>33</v>
      </c>
      <c r="AX510" s="12" t="s">
        <v>71</v>
      </c>
      <c r="AY510" s="147" t="s">
        <v>126</v>
      </c>
    </row>
    <row r="511" spans="2:65" s="13" customFormat="1" ht="10.199999999999999">
      <c r="B511" s="152"/>
      <c r="D511" s="146" t="s">
        <v>137</v>
      </c>
      <c r="E511" s="153" t="s">
        <v>19</v>
      </c>
      <c r="F511" s="154" t="s">
        <v>467</v>
      </c>
      <c r="H511" s="155">
        <v>10</v>
      </c>
      <c r="I511" s="156"/>
      <c r="L511" s="152"/>
      <c r="M511" s="157"/>
      <c r="T511" s="158"/>
      <c r="AT511" s="153" t="s">
        <v>137</v>
      </c>
      <c r="AU511" s="153" t="s">
        <v>80</v>
      </c>
      <c r="AV511" s="13" t="s">
        <v>80</v>
      </c>
      <c r="AW511" s="13" t="s">
        <v>33</v>
      </c>
      <c r="AX511" s="13" t="s">
        <v>71</v>
      </c>
      <c r="AY511" s="153" t="s">
        <v>126</v>
      </c>
    </row>
    <row r="512" spans="2:65" s="13" customFormat="1" ht="10.199999999999999">
      <c r="B512" s="152"/>
      <c r="D512" s="146" t="s">
        <v>137</v>
      </c>
      <c r="E512" s="153" t="s">
        <v>19</v>
      </c>
      <c r="F512" s="154" t="s">
        <v>584</v>
      </c>
      <c r="H512" s="155">
        <v>50</v>
      </c>
      <c r="I512" s="156"/>
      <c r="L512" s="152"/>
      <c r="M512" s="157"/>
      <c r="T512" s="158"/>
      <c r="AT512" s="153" t="s">
        <v>137</v>
      </c>
      <c r="AU512" s="153" t="s">
        <v>80</v>
      </c>
      <c r="AV512" s="13" t="s">
        <v>80</v>
      </c>
      <c r="AW512" s="13" t="s">
        <v>33</v>
      </c>
      <c r="AX512" s="13" t="s">
        <v>71</v>
      </c>
      <c r="AY512" s="153" t="s">
        <v>126</v>
      </c>
    </row>
    <row r="513" spans="2:65" s="14" customFormat="1" ht="10.199999999999999">
      <c r="B513" s="159"/>
      <c r="D513" s="146" t="s">
        <v>137</v>
      </c>
      <c r="E513" s="160" t="s">
        <v>19</v>
      </c>
      <c r="F513" s="161" t="s">
        <v>166</v>
      </c>
      <c r="H513" s="162">
        <v>60</v>
      </c>
      <c r="I513" s="163"/>
      <c r="L513" s="159"/>
      <c r="M513" s="164"/>
      <c r="T513" s="165"/>
      <c r="AT513" s="160" t="s">
        <v>137</v>
      </c>
      <c r="AU513" s="160" t="s">
        <v>80</v>
      </c>
      <c r="AV513" s="14" t="s">
        <v>133</v>
      </c>
      <c r="AW513" s="14" t="s">
        <v>33</v>
      </c>
      <c r="AX513" s="14" t="s">
        <v>76</v>
      </c>
      <c r="AY513" s="160" t="s">
        <v>126</v>
      </c>
    </row>
    <row r="514" spans="2:65" s="1" customFormat="1" ht="16.5" customHeight="1">
      <c r="B514" s="33"/>
      <c r="C514" s="128" t="s">
        <v>585</v>
      </c>
      <c r="D514" s="128" t="s">
        <v>128</v>
      </c>
      <c r="E514" s="129" t="s">
        <v>586</v>
      </c>
      <c r="F514" s="130" t="s">
        <v>587</v>
      </c>
      <c r="G514" s="131" t="s">
        <v>144</v>
      </c>
      <c r="H514" s="132">
        <v>152.625</v>
      </c>
      <c r="I514" s="133"/>
      <c r="J514" s="134">
        <f>ROUND(I514*H514,2)</f>
        <v>0</v>
      </c>
      <c r="K514" s="130" t="s">
        <v>132</v>
      </c>
      <c r="L514" s="33"/>
      <c r="M514" s="135" t="s">
        <v>19</v>
      </c>
      <c r="N514" s="136" t="s">
        <v>42</v>
      </c>
      <c r="P514" s="137">
        <f>O514*H514</f>
        <v>0</v>
      </c>
      <c r="Q514" s="137">
        <v>0</v>
      </c>
      <c r="R514" s="137">
        <f>Q514*H514</f>
        <v>0</v>
      </c>
      <c r="S514" s="137">
        <v>0</v>
      </c>
      <c r="T514" s="138">
        <f>S514*H514</f>
        <v>0</v>
      </c>
      <c r="AR514" s="139" t="s">
        <v>259</v>
      </c>
      <c r="AT514" s="139" t="s">
        <v>128</v>
      </c>
      <c r="AU514" s="139" t="s">
        <v>80</v>
      </c>
      <c r="AY514" s="18" t="s">
        <v>126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8" t="s">
        <v>76</v>
      </c>
      <c r="BK514" s="140">
        <f>ROUND(I514*H514,2)</f>
        <v>0</v>
      </c>
      <c r="BL514" s="18" t="s">
        <v>259</v>
      </c>
      <c r="BM514" s="139" t="s">
        <v>588</v>
      </c>
    </row>
    <row r="515" spans="2:65" s="1" customFormat="1" ht="10.199999999999999">
      <c r="B515" s="33"/>
      <c r="D515" s="141" t="s">
        <v>135</v>
      </c>
      <c r="F515" s="142" t="s">
        <v>589</v>
      </c>
      <c r="I515" s="143"/>
      <c r="L515" s="33"/>
      <c r="M515" s="144"/>
      <c r="T515" s="54"/>
      <c r="AT515" s="18" t="s">
        <v>135</v>
      </c>
      <c r="AU515" s="18" t="s">
        <v>80</v>
      </c>
    </row>
    <row r="516" spans="2:65" s="12" customFormat="1" ht="10.199999999999999">
      <c r="B516" s="145"/>
      <c r="D516" s="146" t="s">
        <v>137</v>
      </c>
      <c r="E516" s="147" t="s">
        <v>19</v>
      </c>
      <c r="F516" s="148" t="s">
        <v>138</v>
      </c>
      <c r="H516" s="147" t="s">
        <v>19</v>
      </c>
      <c r="I516" s="149"/>
      <c r="L516" s="145"/>
      <c r="M516" s="150"/>
      <c r="T516" s="151"/>
      <c r="AT516" s="147" t="s">
        <v>137</v>
      </c>
      <c r="AU516" s="147" t="s">
        <v>80</v>
      </c>
      <c r="AV516" s="12" t="s">
        <v>76</v>
      </c>
      <c r="AW516" s="12" t="s">
        <v>33</v>
      </c>
      <c r="AX516" s="12" t="s">
        <v>71</v>
      </c>
      <c r="AY516" s="147" t="s">
        <v>126</v>
      </c>
    </row>
    <row r="517" spans="2:65" s="13" customFormat="1" ht="10.199999999999999">
      <c r="B517" s="152"/>
      <c r="D517" s="146" t="s">
        <v>137</v>
      </c>
      <c r="E517" s="153" t="s">
        <v>19</v>
      </c>
      <c r="F517" s="154" t="s">
        <v>590</v>
      </c>
      <c r="H517" s="155">
        <v>105.875</v>
      </c>
      <c r="I517" s="156"/>
      <c r="L517" s="152"/>
      <c r="M517" s="157"/>
      <c r="T517" s="158"/>
      <c r="AT517" s="153" t="s">
        <v>137</v>
      </c>
      <c r="AU517" s="153" t="s">
        <v>80</v>
      </c>
      <c r="AV517" s="13" t="s">
        <v>80</v>
      </c>
      <c r="AW517" s="13" t="s">
        <v>33</v>
      </c>
      <c r="AX517" s="13" t="s">
        <v>71</v>
      </c>
      <c r="AY517" s="153" t="s">
        <v>126</v>
      </c>
    </row>
    <row r="518" spans="2:65" s="13" customFormat="1" ht="10.199999999999999">
      <c r="B518" s="152"/>
      <c r="D518" s="146" t="s">
        <v>137</v>
      </c>
      <c r="E518" s="153" t="s">
        <v>19</v>
      </c>
      <c r="F518" s="154" t="s">
        <v>591</v>
      </c>
      <c r="H518" s="155">
        <v>46.75</v>
      </c>
      <c r="I518" s="156"/>
      <c r="L518" s="152"/>
      <c r="M518" s="157"/>
      <c r="T518" s="158"/>
      <c r="AT518" s="153" t="s">
        <v>137</v>
      </c>
      <c r="AU518" s="153" t="s">
        <v>80</v>
      </c>
      <c r="AV518" s="13" t="s">
        <v>80</v>
      </c>
      <c r="AW518" s="13" t="s">
        <v>33</v>
      </c>
      <c r="AX518" s="13" t="s">
        <v>71</v>
      </c>
      <c r="AY518" s="153" t="s">
        <v>126</v>
      </c>
    </row>
    <row r="519" spans="2:65" s="14" customFormat="1" ht="10.199999999999999">
      <c r="B519" s="159"/>
      <c r="D519" s="146" t="s">
        <v>137</v>
      </c>
      <c r="E519" s="160" t="s">
        <v>19</v>
      </c>
      <c r="F519" s="161" t="s">
        <v>166</v>
      </c>
      <c r="H519" s="162">
        <v>152.625</v>
      </c>
      <c r="I519" s="163"/>
      <c r="L519" s="159"/>
      <c r="M519" s="164"/>
      <c r="T519" s="165"/>
      <c r="AT519" s="160" t="s">
        <v>137</v>
      </c>
      <c r="AU519" s="160" t="s">
        <v>80</v>
      </c>
      <c r="AV519" s="14" t="s">
        <v>133</v>
      </c>
      <c r="AW519" s="14" t="s">
        <v>33</v>
      </c>
      <c r="AX519" s="14" t="s">
        <v>76</v>
      </c>
      <c r="AY519" s="160" t="s">
        <v>126</v>
      </c>
    </row>
    <row r="520" spans="2:65" s="1" customFormat="1" ht="16.5" customHeight="1">
      <c r="B520" s="33"/>
      <c r="C520" s="128" t="s">
        <v>592</v>
      </c>
      <c r="D520" s="128" t="s">
        <v>128</v>
      </c>
      <c r="E520" s="129" t="s">
        <v>593</v>
      </c>
      <c r="F520" s="130" t="s">
        <v>594</v>
      </c>
      <c r="G520" s="131" t="s">
        <v>131</v>
      </c>
      <c r="H520" s="132">
        <v>88</v>
      </c>
      <c r="I520" s="133"/>
      <c r="J520" s="134">
        <f>ROUND(I520*H520,2)</f>
        <v>0</v>
      </c>
      <c r="K520" s="130" t="s">
        <v>132</v>
      </c>
      <c r="L520" s="33"/>
      <c r="M520" s="135" t="s">
        <v>19</v>
      </c>
      <c r="N520" s="136" t="s">
        <v>42</v>
      </c>
      <c r="P520" s="137">
        <f>O520*H520</f>
        <v>0</v>
      </c>
      <c r="Q520" s="137">
        <v>2.9999999999999997E-4</v>
      </c>
      <c r="R520" s="137">
        <f>Q520*H520</f>
        <v>2.6399999999999996E-2</v>
      </c>
      <c r="S520" s="137">
        <v>0</v>
      </c>
      <c r="T520" s="138">
        <f>S520*H520</f>
        <v>0</v>
      </c>
      <c r="AR520" s="139" t="s">
        <v>259</v>
      </c>
      <c r="AT520" s="139" t="s">
        <v>128</v>
      </c>
      <c r="AU520" s="139" t="s">
        <v>80</v>
      </c>
      <c r="AY520" s="18" t="s">
        <v>126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76</v>
      </c>
      <c r="BK520" s="140">
        <f>ROUND(I520*H520,2)</f>
        <v>0</v>
      </c>
      <c r="BL520" s="18" t="s">
        <v>259</v>
      </c>
      <c r="BM520" s="139" t="s">
        <v>595</v>
      </c>
    </row>
    <row r="521" spans="2:65" s="1" customFormat="1" ht="10.199999999999999">
      <c r="B521" s="33"/>
      <c r="D521" s="141" t="s">
        <v>135</v>
      </c>
      <c r="F521" s="142" t="s">
        <v>596</v>
      </c>
      <c r="I521" s="143"/>
      <c r="L521" s="33"/>
      <c r="M521" s="144"/>
      <c r="T521" s="54"/>
      <c r="AT521" s="18" t="s">
        <v>135</v>
      </c>
      <c r="AU521" s="18" t="s">
        <v>80</v>
      </c>
    </row>
    <row r="522" spans="2:65" s="12" customFormat="1" ht="10.199999999999999">
      <c r="B522" s="145"/>
      <c r="D522" s="146" t="s">
        <v>137</v>
      </c>
      <c r="E522" s="147" t="s">
        <v>19</v>
      </c>
      <c r="F522" s="148" t="s">
        <v>138</v>
      </c>
      <c r="H522" s="147" t="s">
        <v>19</v>
      </c>
      <c r="I522" s="149"/>
      <c r="L522" s="145"/>
      <c r="M522" s="150"/>
      <c r="T522" s="151"/>
      <c r="AT522" s="147" t="s">
        <v>137</v>
      </c>
      <c r="AU522" s="147" t="s">
        <v>80</v>
      </c>
      <c r="AV522" s="12" t="s">
        <v>76</v>
      </c>
      <c r="AW522" s="12" t="s">
        <v>33</v>
      </c>
      <c r="AX522" s="12" t="s">
        <v>71</v>
      </c>
      <c r="AY522" s="147" t="s">
        <v>126</v>
      </c>
    </row>
    <row r="523" spans="2:65" s="13" customFormat="1" ht="10.199999999999999">
      <c r="B523" s="152"/>
      <c r="D523" s="146" t="s">
        <v>137</v>
      </c>
      <c r="E523" s="153" t="s">
        <v>19</v>
      </c>
      <c r="F523" s="154" t="s">
        <v>597</v>
      </c>
      <c r="H523" s="155">
        <v>28</v>
      </c>
      <c r="I523" s="156"/>
      <c r="L523" s="152"/>
      <c r="M523" s="157"/>
      <c r="T523" s="158"/>
      <c r="AT523" s="153" t="s">
        <v>137</v>
      </c>
      <c r="AU523" s="153" t="s">
        <v>80</v>
      </c>
      <c r="AV523" s="13" t="s">
        <v>80</v>
      </c>
      <c r="AW523" s="13" t="s">
        <v>33</v>
      </c>
      <c r="AX523" s="13" t="s">
        <v>71</v>
      </c>
      <c r="AY523" s="153" t="s">
        <v>126</v>
      </c>
    </row>
    <row r="524" spans="2:65" s="13" customFormat="1" ht="10.199999999999999">
      <c r="B524" s="152"/>
      <c r="D524" s="146" t="s">
        <v>137</v>
      </c>
      <c r="E524" s="153" t="s">
        <v>19</v>
      </c>
      <c r="F524" s="154" t="s">
        <v>467</v>
      </c>
      <c r="H524" s="155">
        <v>10</v>
      </c>
      <c r="I524" s="156"/>
      <c r="L524" s="152"/>
      <c r="M524" s="157"/>
      <c r="T524" s="158"/>
      <c r="AT524" s="153" t="s">
        <v>137</v>
      </c>
      <c r="AU524" s="153" t="s">
        <v>80</v>
      </c>
      <c r="AV524" s="13" t="s">
        <v>80</v>
      </c>
      <c r="AW524" s="13" t="s">
        <v>33</v>
      </c>
      <c r="AX524" s="13" t="s">
        <v>71</v>
      </c>
      <c r="AY524" s="153" t="s">
        <v>126</v>
      </c>
    </row>
    <row r="525" spans="2:65" s="13" customFormat="1" ht="10.199999999999999">
      <c r="B525" s="152"/>
      <c r="D525" s="146" t="s">
        <v>137</v>
      </c>
      <c r="E525" s="153" t="s">
        <v>19</v>
      </c>
      <c r="F525" s="154" t="s">
        <v>584</v>
      </c>
      <c r="H525" s="155">
        <v>50</v>
      </c>
      <c r="I525" s="156"/>
      <c r="L525" s="152"/>
      <c r="M525" s="157"/>
      <c r="T525" s="158"/>
      <c r="AT525" s="153" t="s">
        <v>137</v>
      </c>
      <c r="AU525" s="153" t="s">
        <v>80</v>
      </c>
      <c r="AV525" s="13" t="s">
        <v>80</v>
      </c>
      <c r="AW525" s="13" t="s">
        <v>33</v>
      </c>
      <c r="AX525" s="13" t="s">
        <v>71</v>
      </c>
      <c r="AY525" s="153" t="s">
        <v>126</v>
      </c>
    </row>
    <row r="526" spans="2:65" s="14" customFormat="1" ht="10.199999999999999">
      <c r="B526" s="159"/>
      <c r="D526" s="146" t="s">
        <v>137</v>
      </c>
      <c r="E526" s="160" t="s">
        <v>19</v>
      </c>
      <c r="F526" s="161" t="s">
        <v>166</v>
      </c>
      <c r="H526" s="162">
        <v>88</v>
      </c>
      <c r="I526" s="163"/>
      <c r="L526" s="159"/>
      <c r="M526" s="164"/>
      <c r="T526" s="165"/>
      <c r="AT526" s="160" t="s">
        <v>137</v>
      </c>
      <c r="AU526" s="160" t="s">
        <v>80</v>
      </c>
      <c r="AV526" s="14" t="s">
        <v>133</v>
      </c>
      <c r="AW526" s="14" t="s">
        <v>33</v>
      </c>
      <c r="AX526" s="14" t="s">
        <v>76</v>
      </c>
      <c r="AY526" s="160" t="s">
        <v>126</v>
      </c>
    </row>
    <row r="527" spans="2:65" s="1" customFormat="1" ht="16.5" customHeight="1">
      <c r="B527" s="33"/>
      <c r="C527" s="128" t="s">
        <v>598</v>
      </c>
      <c r="D527" s="128" t="s">
        <v>128</v>
      </c>
      <c r="E527" s="129" t="s">
        <v>599</v>
      </c>
      <c r="F527" s="130" t="s">
        <v>600</v>
      </c>
      <c r="G527" s="131" t="s">
        <v>144</v>
      </c>
      <c r="H527" s="132">
        <v>8.4</v>
      </c>
      <c r="I527" s="133"/>
      <c r="J527" s="134">
        <f>ROUND(I527*H527,2)</f>
        <v>0</v>
      </c>
      <c r="K527" s="130" t="s">
        <v>132</v>
      </c>
      <c r="L527" s="33"/>
      <c r="M527" s="135" t="s">
        <v>19</v>
      </c>
      <c r="N527" s="136" t="s">
        <v>42</v>
      </c>
      <c r="P527" s="137">
        <f>O527*H527</f>
        <v>0</v>
      </c>
      <c r="Q527" s="137">
        <v>0</v>
      </c>
      <c r="R527" s="137">
        <f>Q527*H527</f>
        <v>0</v>
      </c>
      <c r="S527" s="137">
        <v>0</v>
      </c>
      <c r="T527" s="138">
        <f>S527*H527</f>
        <v>0</v>
      </c>
      <c r="AR527" s="139" t="s">
        <v>259</v>
      </c>
      <c r="AT527" s="139" t="s">
        <v>128</v>
      </c>
      <c r="AU527" s="139" t="s">
        <v>80</v>
      </c>
      <c r="AY527" s="18" t="s">
        <v>126</v>
      </c>
      <c r="BE527" s="140">
        <f>IF(N527="základní",J527,0)</f>
        <v>0</v>
      </c>
      <c r="BF527" s="140">
        <f>IF(N527="snížená",J527,0)</f>
        <v>0</v>
      </c>
      <c r="BG527" s="140">
        <f>IF(N527="zákl. přenesená",J527,0)</f>
        <v>0</v>
      </c>
      <c r="BH527" s="140">
        <f>IF(N527="sníž. přenesená",J527,0)</f>
        <v>0</v>
      </c>
      <c r="BI527" s="140">
        <f>IF(N527="nulová",J527,0)</f>
        <v>0</v>
      </c>
      <c r="BJ527" s="18" t="s">
        <v>76</v>
      </c>
      <c r="BK527" s="140">
        <f>ROUND(I527*H527,2)</f>
        <v>0</v>
      </c>
      <c r="BL527" s="18" t="s">
        <v>259</v>
      </c>
      <c r="BM527" s="139" t="s">
        <v>601</v>
      </c>
    </row>
    <row r="528" spans="2:65" s="1" customFormat="1" ht="10.199999999999999">
      <c r="B528" s="33"/>
      <c r="D528" s="141" t="s">
        <v>135</v>
      </c>
      <c r="F528" s="142" t="s">
        <v>602</v>
      </c>
      <c r="I528" s="143"/>
      <c r="L528" s="33"/>
      <c r="M528" s="144"/>
      <c r="T528" s="54"/>
      <c r="AT528" s="18" t="s">
        <v>135</v>
      </c>
      <c r="AU528" s="18" t="s">
        <v>80</v>
      </c>
    </row>
    <row r="529" spans="2:65" s="12" customFormat="1" ht="10.199999999999999">
      <c r="B529" s="145"/>
      <c r="D529" s="146" t="s">
        <v>137</v>
      </c>
      <c r="E529" s="147" t="s">
        <v>19</v>
      </c>
      <c r="F529" s="148" t="s">
        <v>138</v>
      </c>
      <c r="H529" s="147" t="s">
        <v>19</v>
      </c>
      <c r="I529" s="149"/>
      <c r="L529" s="145"/>
      <c r="M529" s="150"/>
      <c r="T529" s="151"/>
      <c r="AT529" s="147" t="s">
        <v>137</v>
      </c>
      <c r="AU529" s="147" t="s">
        <v>80</v>
      </c>
      <c r="AV529" s="12" t="s">
        <v>76</v>
      </c>
      <c r="AW529" s="12" t="s">
        <v>33</v>
      </c>
      <c r="AX529" s="12" t="s">
        <v>71</v>
      </c>
      <c r="AY529" s="147" t="s">
        <v>126</v>
      </c>
    </row>
    <row r="530" spans="2:65" s="13" customFormat="1" ht="10.199999999999999">
      <c r="B530" s="152"/>
      <c r="D530" s="146" t="s">
        <v>137</v>
      </c>
      <c r="E530" s="153" t="s">
        <v>19</v>
      </c>
      <c r="F530" s="154" t="s">
        <v>337</v>
      </c>
      <c r="H530" s="155">
        <v>6.7</v>
      </c>
      <c r="I530" s="156"/>
      <c r="L530" s="152"/>
      <c r="M530" s="157"/>
      <c r="T530" s="158"/>
      <c r="AT530" s="153" t="s">
        <v>137</v>
      </c>
      <c r="AU530" s="153" t="s">
        <v>80</v>
      </c>
      <c r="AV530" s="13" t="s">
        <v>80</v>
      </c>
      <c r="AW530" s="13" t="s">
        <v>33</v>
      </c>
      <c r="AX530" s="13" t="s">
        <v>71</v>
      </c>
      <c r="AY530" s="153" t="s">
        <v>126</v>
      </c>
    </row>
    <row r="531" spans="2:65" s="12" customFormat="1" ht="10.199999999999999">
      <c r="B531" s="145"/>
      <c r="D531" s="146" t="s">
        <v>137</v>
      </c>
      <c r="E531" s="147" t="s">
        <v>19</v>
      </c>
      <c r="F531" s="148" t="s">
        <v>365</v>
      </c>
      <c r="H531" s="147" t="s">
        <v>19</v>
      </c>
      <c r="I531" s="149"/>
      <c r="L531" s="145"/>
      <c r="M531" s="150"/>
      <c r="T531" s="151"/>
      <c r="AT531" s="147" t="s">
        <v>137</v>
      </c>
      <c r="AU531" s="147" t="s">
        <v>80</v>
      </c>
      <c r="AV531" s="12" t="s">
        <v>76</v>
      </c>
      <c r="AW531" s="12" t="s">
        <v>33</v>
      </c>
      <c r="AX531" s="12" t="s">
        <v>71</v>
      </c>
      <c r="AY531" s="147" t="s">
        <v>126</v>
      </c>
    </row>
    <row r="532" spans="2:65" s="13" customFormat="1" ht="10.199999999999999">
      <c r="B532" s="152"/>
      <c r="D532" s="146" t="s">
        <v>137</v>
      </c>
      <c r="E532" s="153" t="s">
        <v>19</v>
      </c>
      <c r="F532" s="154" t="s">
        <v>338</v>
      </c>
      <c r="H532" s="155">
        <v>1.7</v>
      </c>
      <c r="I532" s="156"/>
      <c r="L532" s="152"/>
      <c r="M532" s="157"/>
      <c r="T532" s="158"/>
      <c r="AT532" s="153" t="s">
        <v>137</v>
      </c>
      <c r="AU532" s="153" t="s">
        <v>80</v>
      </c>
      <c r="AV532" s="13" t="s">
        <v>80</v>
      </c>
      <c r="AW532" s="13" t="s">
        <v>33</v>
      </c>
      <c r="AX532" s="13" t="s">
        <v>71</v>
      </c>
      <c r="AY532" s="153" t="s">
        <v>126</v>
      </c>
    </row>
    <row r="533" spans="2:65" s="14" customFormat="1" ht="10.199999999999999">
      <c r="B533" s="159"/>
      <c r="D533" s="146" t="s">
        <v>137</v>
      </c>
      <c r="E533" s="160" t="s">
        <v>19</v>
      </c>
      <c r="F533" s="161" t="s">
        <v>166</v>
      </c>
      <c r="H533" s="162">
        <v>8.4</v>
      </c>
      <c r="I533" s="163"/>
      <c r="L533" s="159"/>
      <c r="M533" s="164"/>
      <c r="T533" s="165"/>
      <c r="AT533" s="160" t="s">
        <v>137</v>
      </c>
      <c r="AU533" s="160" t="s">
        <v>80</v>
      </c>
      <c r="AV533" s="14" t="s">
        <v>133</v>
      </c>
      <c r="AW533" s="14" t="s">
        <v>33</v>
      </c>
      <c r="AX533" s="14" t="s">
        <v>76</v>
      </c>
      <c r="AY533" s="160" t="s">
        <v>126</v>
      </c>
    </row>
    <row r="534" spans="2:65" s="1" customFormat="1" ht="16.5" customHeight="1">
      <c r="B534" s="33"/>
      <c r="C534" s="173" t="s">
        <v>603</v>
      </c>
      <c r="D534" s="173" t="s">
        <v>213</v>
      </c>
      <c r="E534" s="174" t="s">
        <v>604</v>
      </c>
      <c r="F534" s="175" t="s">
        <v>605</v>
      </c>
      <c r="G534" s="176" t="s">
        <v>144</v>
      </c>
      <c r="H534" s="177">
        <v>7.0350000000000001</v>
      </c>
      <c r="I534" s="178"/>
      <c r="J534" s="179">
        <f>ROUND(I534*H534,2)</f>
        <v>0</v>
      </c>
      <c r="K534" s="175" t="s">
        <v>19</v>
      </c>
      <c r="L534" s="180"/>
      <c r="M534" s="181" t="s">
        <v>19</v>
      </c>
      <c r="N534" s="182" t="s">
        <v>42</v>
      </c>
      <c r="P534" s="137">
        <f>O534*H534</f>
        <v>0</v>
      </c>
      <c r="Q534" s="137">
        <v>0</v>
      </c>
      <c r="R534" s="137">
        <f>Q534*H534</f>
        <v>0</v>
      </c>
      <c r="S534" s="137">
        <v>0</v>
      </c>
      <c r="T534" s="138">
        <f>S534*H534</f>
        <v>0</v>
      </c>
      <c r="AR534" s="139" t="s">
        <v>345</v>
      </c>
      <c r="AT534" s="139" t="s">
        <v>213</v>
      </c>
      <c r="AU534" s="139" t="s">
        <v>80</v>
      </c>
      <c r="AY534" s="18" t="s">
        <v>126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8" t="s">
        <v>76</v>
      </c>
      <c r="BK534" s="140">
        <f>ROUND(I534*H534,2)</f>
        <v>0</v>
      </c>
      <c r="BL534" s="18" t="s">
        <v>259</v>
      </c>
      <c r="BM534" s="139" t="s">
        <v>606</v>
      </c>
    </row>
    <row r="535" spans="2:65" s="13" customFormat="1" ht="10.199999999999999">
      <c r="B535" s="152"/>
      <c r="D535" s="146" t="s">
        <v>137</v>
      </c>
      <c r="F535" s="154" t="s">
        <v>607</v>
      </c>
      <c r="H535" s="155">
        <v>7.0350000000000001</v>
      </c>
      <c r="I535" s="156"/>
      <c r="L535" s="152"/>
      <c r="M535" s="157"/>
      <c r="T535" s="158"/>
      <c r="AT535" s="153" t="s">
        <v>137</v>
      </c>
      <c r="AU535" s="153" t="s">
        <v>80</v>
      </c>
      <c r="AV535" s="13" t="s">
        <v>80</v>
      </c>
      <c r="AW535" s="13" t="s">
        <v>4</v>
      </c>
      <c r="AX535" s="13" t="s">
        <v>76</v>
      </c>
      <c r="AY535" s="153" t="s">
        <v>126</v>
      </c>
    </row>
    <row r="536" spans="2:65" s="1" customFormat="1" ht="16.5" customHeight="1">
      <c r="B536" s="33"/>
      <c r="C536" s="173" t="s">
        <v>608</v>
      </c>
      <c r="D536" s="173" t="s">
        <v>213</v>
      </c>
      <c r="E536" s="174" t="s">
        <v>609</v>
      </c>
      <c r="F536" s="175" t="s">
        <v>610</v>
      </c>
      <c r="G536" s="176" t="s">
        <v>144</v>
      </c>
      <c r="H536" s="177">
        <v>1.7849999999999999</v>
      </c>
      <c r="I536" s="178"/>
      <c r="J536" s="179">
        <f>ROUND(I536*H536,2)</f>
        <v>0</v>
      </c>
      <c r="K536" s="175" t="s">
        <v>19</v>
      </c>
      <c r="L536" s="180"/>
      <c r="M536" s="181" t="s">
        <v>19</v>
      </c>
      <c r="N536" s="182" t="s">
        <v>42</v>
      </c>
      <c r="P536" s="137">
        <f>O536*H536</f>
        <v>0</v>
      </c>
      <c r="Q536" s="137">
        <v>0</v>
      </c>
      <c r="R536" s="137">
        <f>Q536*H536</f>
        <v>0</v>
      </c>
      <c r="S536" s="137">
        <v>0</v>
      </c>
      <c r="T536" s="138">
        <f>S536*H536</f>
        <v>0</v>
      </c>
      <c r="AR536" s="139" t="s">
        <v>345</v>
      </c>
      <c r="AT536" s="139" t="s">
        <v>213</v>
      </c>
      <c r="AU536" s="139" t="s">
        <v>80</v>
      </c>
      <c r="AY536" s="18" t="s">
        <v>126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8" t="s">
        <v>76</v>
      </c>
      <c r="BK536" s="140">
        <f>ROUND(I536*H536,2)</f>
        <v>0</v>
      </c>
      <c r="BL536" s="18" t="s">
        <v>259</v>
      </c>
      <c r="BM536" s="139" t="s">
        <v>611</v>
      </c>
    </row>
    <row r="537" spans="2:65" s="13" customFormat="1" ht="10.199999999999999">
      <c r="B537" s="152"/>
      <c r="D537" s="146" t="s">
        <v>137</v>
      </c>
      <c r="F537" s="154" t="s">
        <v>612</v>
      </c>
      <c r="H537" s="155">
        <v>1.7849999999999999</v>
      </c>
      <c r="I537" s="156"/>
      <c r="L537" s="152"/>
      <c r="M537" s="157"/>
      <c r="T537" s="158"/>
      <c r="AT537" s="153" t="s">
        <v>137</v>
      </c>
      <c r="AU537" s="153" t="s">
        <v>80</v>
      </c>
      <c r="AV537" s="13" t="s">
        <v>80</v>
      </c>
      <c r="AW537" s="13" t="s">
        <v>4</v>
      </c>
      <c r="AX537" s="13" t="s">
        <v>76</v>
      </c>
      <c r="AY537" s="153" t="s">
        <v>126</v>
      </c>
    </row>
    <row r="538" spans="2:65" s="1" customFormat="1" ht="24.15" customHeight="1">
      <c r="B538" s="33"/>
      <c r="C538" s="128" t="s">
        <v>613</v>
      </c>
      <c r="D538" s="128" t="s">
        <v>128</v>
      </c>
      <c r="E538" s="129" t="s">
        <v>614</v>
      </c>
      <c r="F538" s="130" t="s">
        <v>615</v>
      </c>
      <c r="G538" s="131" t="s">
        <v>144</v>
      </c>
      <c r="H538" s="132">
        <v>57.777999999999999</v>
      </c>
      <c r="I538" s="133"/>
      <c r="J538" s="134">
        <f>ROUND(I538*H538,2)</f>
        <v>0</v>
      </c>
      <c r="K538" s="130" t="s">
        <v>132</v>
      </c>
      <c r="L538" s="33"/>
      <c r="M538" s="135" t="s">
        <v>19</v>
      </c>
      <c r="N538" s="136" t="s">
        <v>42</v>
      </c>
      <c r="P538" s="137">
        <f>O538*H538</f>
        <v>0</v>
      </c>
      <c r="Q538" s="137">
        <v>3.4000000000000002E-4</v>
      </c>
      <c r="R538" s="137">
        <f>Q538*H538</f>
        <v>1.9644520000000002E-2</v>
      </c>
      <c r="S538" s="137">
        <v>0</v>
      </c>
      <c r="T538" s="138">
        <f>S538*H538</f>
        <v>0</v>
      </c>
      <c r="AR538" s="139" t="s">
        <v>259</v>
      </c>
      <c r="AT538" s="139" t="s">
        <v>128</v>
      </c>
      <c r="AU538" s="139" t="s">
        <v>80</v>
      </c>
      <c r="AY538" s="18" t="s">
        <v>126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8" t="s">
        <v>76</v>
      </c>
      <c r="BK538" s="140">
        <f>ROUND(I538*H538,2)</f>
        <v>0</v>
      </c>
      <c r="BL538" s="18" t="s">
        <v>259</v>
      </c>
      <c r="BM538" s="139" t="s">
        <v>616</v>
      </c>
    </row>
    <row r="539" spans="2:65" s="1" customFormat="1" ht="10.199999999999999">
      <c r="B539" s="33"/>
      <c r="D539" s="141" t="s">
        <v>135</v>
      </c>
      <c r="F539" s="142" t="s">
        <v>617</v>
      </c>
      <c r="I539" s="143"/>
      <c r="L539" s="33"/>
      <c r="M539" s="144"/>
      <c r="T539" s="54"/>
      <c r="AT539" s="18" t="s">
        <v>135</v>
      </c>
      <c r="AU539" s="18" t="s">
        <v>80</v>
      </c>
    </row>
    <row r="540" spans="2:65" s="12" customFormat="1" ht="10.199999999999999">
      <c r="B540" s="145"/>
      <c r="D540" s="146" t="s">
        <v>137</v>
      </c>
      <c r="E540" s="147" t="s">
        <v>19</v>
      </c>
      <c r="F540" s="148" t="s">
        <v>138</v>
      </c>
      <c r="H540" s="147" t="s">
        <v>19</v>
      </c>
      <c r="I540" s="149"/>
      <c r="L540" s="145"/>
      <c r="M540" s="150"/>
      <c r="T540" s="151"/>
      <c r="AT540" s="147" t="s">
        <v>137</v>
      </c>
      <c r="AU540" s="147" t="s">
        <v>80</v>
      </c>
      <c r="AV540" s="12" t="s">
        <v>76</v>
      </c>
      <c r="AW540" s="12" t="s">
        <v>33</v>
      </c>
      <c r="AX540" s="12" t="s">
        <v>71</v>
      </c>
      <c r="AY540" s="147" t="s">
        <v>126</v>
      </c>
    </row>
    <row r="541" spans="2:65" s="12" customFormat="1" ht="10.199999999999999">
      <c r="B541" s="145"/>
      <c r="D541" s="146" t="s">
        <v>137</v>
      </c>
      <c r="E541" s="147" t="s">
        <v>19</v>
      </c>
      <c r="F541" s="148" t="s">
        <v>618</v>
      </c>
      <c r="H541" s="147" t="s">
        <v>19</v>
      </c>
      <c r="I541" s="149"/>
      <c r="L541" s="145"/>
      <c r="M541" s="150"/>
      <c r="T541" s="151"/>
      <c r="AT541" s="147" t="s">
        <v>137</v>
      </c>
      <c r="AU541" s="147" t="s">
        <v>80</v>
      </c>
      <c r="AV541" s="12" t="s">
        <v>76</v>
      </c>
      <c r="AW541" s="12" t="s">
        <v>33</v>
      </c>
      <c r="AX541" s="12" t="s">
        <v>71</v>
      </c>
      <c r="AY541" s="147" t="s">
        <v>126</v>
      </c>
    </row>
    <row r="542" spans="2:65" s="13" customFormat="1" ht="10.199999999999999">
      <c r="B542" s="152"/>
      <c r="D542" s="146" t="s">
        <v>137</v>
      </c>
      <c r="E542" s="153" t="s">
        <v>19</v>
      </c>
      <c r="F542" s="154" t="s">
        <v>619</v>
      </c>
      <c r="H542" s="155">
        <v>57.777999999999999</v>
      </c>
      <c r="I542" s="156"/>
      <c r="L542" s="152"/>
      <c r="M542" s="157"/>
      <c r="T542" s="158"/>
      <c r="AT542" s="153" t="s">
        <v>137</v>
      </c>
      <c r="AU542" s="153" t="s">
        <v>80</v>
      </c>
      <c r="AV542" s="13" t="s">
        <v>80</v>
      </c>
      <c r="AW542" s="13" t="s">
        <v>33</v>
      </c>
      <c r="AX542" s="13" t="s">
        <v>71</v>
      </c>
      <c r="AY542" s="153" t="s">
        <v>126</v>
      </c>
    </row>
    <row r="543" spans="2:65" s="14" customFormat="1" ht="10.199999999999999">
      <c r="B543" s="159"/>
      <c r="D543" s="146" t="s">
        <v>137</v>
      </c>
      <c r="E543" s="160" t="s">
        <v>19</v>
      </c>
      <c r="F543" s="161" t="s">
        <v>166</v>
      </c>
      <c r="H543" s="162">
        <v>57.777999999999999</v>
      </c>
      <c r="I543" s="163"/>
      <c r="L543" s="159"/>
      <c r="M543" s="164"/>
      <c r="T543" s="165"/>
      <c r="AT543" s="160" t="s">
        <v>137</v>
      </c>
      <c r="AU543" s="160" t="s">
        <v>80</v>
      </c>
      <c r="AV543" s="14" t="s">
        <v>133</v>
      </c>
      <c r="AW543" s="14" t="s">
        <v>33</v>
      </c>
      <c r="AX543" s="14" t="s">
        <v>76</v>
      </c>
      <c r="AY543" s="160" t="s">
        <v>126</v>
      </c>
    </row>
    <row r="544" spans="2:65" s="1" customFormat="1" ht="16.5" customHeight="1">
      <c r="B544" s="33"/>
      <c r="C544" s="173" t="s">
        <v>620</v>
      </c>
      <c r="D544" s="173" t="s">
        <v>213</v>
      </c>
      <c r="E544" s="174" t="s">
        <v>621</v>
      </c>
      <c r="F544" s="175" t="s">
        <v>622</v>
      </c>
      <c r="G544" s="176" t="s">
        <v>144</v>
      </c>
      <c r="H544" s="177">
        <v>60.667000000000002</v>
      </c>
      <c r="I544" s="178"/>
      <c r="J544" s="179">
        <f>ROUND(I544*H544,2)</f>
        <v>0</v>
      </c>
      <c r="K544" s="175" t="s">
        <v>132</v>
      </c>
      <c r="L544" s="180"/>
      <c r="M544" s="181" t="s">
        <v>19</v>
      </c>
      <c r="N544" s="182" t="s">
        <v>42</v>
      </c>
      <c r="P544" s="137">
        <f>O544*H544</f>
        <v>0</v>
      </c>
      <c r="Q544" s="137">
        <v>1.2E-4</v>
      </c>
      <c r="R544" s="137">
        <f>Q544*H544</f>
        <v>7.2800400000000006E-3</v>
      </c>
      <c r="S544" s="137">
        <v>0</v>
      </c>
      <c r="T544" s="138">
        <f>S544*H544</f>
        <v>0</v>
      </c>
      <c r="AR544" s="139" t="s">
        <v>345</v>
      </c>
      <c r="AT544" s="139" t="s">
        <v>213</v>
      </c>
      <c r="AU544" s="139" t="s">
        <v>80</v>
      </c>
      <c r="AY544" s="18" t="s">
        <v>126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8" t="s">
        <v>76</v>
      </c>
      <c r="BK544" s="140">
        <f>ROUND(I544*H544,2)</f>
        <v>0</v>
      </c>
      <c r="BL544" s="18" t="s">
        <v>259</v>
      </c>
      <c r="BM544" s="139" t="s">
        <v>623</v>
      </c>
    </row>
    <row r="545" spans="2:65" s="13" customFormat="1" ht="10.199999999999999">
      <c r="B545" s="152"/>
      <c r="D545" s="146" t="s">
        <v>137</v>
      </c>
      <c r="F545" s="154" t="s">
        <v>624</v>
      </c>
      <c r="H545" s="155">
        <v>60.667000000000002</v>
      </c>
      <c r="I545" s="156"/>
      <c r="L545" s="152"/>
      <c r="M545" s="157"/>
      <c r="T545" s="158"/>
      <c r="AT545" s="153" t="s">
        <v>137</v>
      </c>
      <c r="AU545" s="153" t="s">
        <v>80</v>
      </c>
      <c r="AV545" s="13" t="s">
        <v>80</v>
      </c>
      <c r="AW545" s="13" t="s">
        <v>4</v>
      </c>
      <c r="AX545" s="13" t="s">
        <v>76</v>
      </c>
      <c r="AY545" s="153" t="s">
        <v>126</v>
      </c>
    </row>
    <row r="546" spans="2:65" s="1" customFormat="1" ht="16.5" customHeight="1">
      <c r="B546" s="33"/>
      <c r="C546" s="128" t="s">
        <v>625</v>
      </c>
      <c r="D546" s="128" t="s">
        <v>128</v>
      </c>
      <c r="E546" s="129" t="s">
        <v>626</v>
      </c>
      <c r="F546" s="130" t="s">
        <v>627</v>
      </c>
      <c r="G546" s="131" t="s">
        <v>144</v>
      </c>
      <c r="H546" s="132">
        <v>152.625</v>
      </c>
      <c r="I546" s="133"/>
      <c r="J546" s="134">
        <f>ROUND(I546*H546,2)</f>
        <v>0</v>
      </c>
      <c r="K546" s="130" t="s">
        <v>132</v>
      </c>
      <c r="L546" s="33"/>
      <c r="M546" s="135" t="s">
        <v>19</v>
      </c>
      <c r="N546" s="136" t="s">
        <v>42</v>
      </c>
      <c r="P546" s="137">
        <f>O546*H546</f>
        <v>0</v>
      </c>
      <c r="Q546" s="137">
        <v>0</v>
      </c>
      <c r="R546" s="137">
        <f>Q546*H546</f>
        <v>0</v>
      </c>
      <c r="S546" s="137">
        <v>2.1000000000000001E-2</v>
      </c>
      <c r="T546" s="138">
        <f>S546*H546</f>
        <v>3.2051250000000002</v>
      </c>
      <c r="AR546" s="139" t="s">
        <v>259</v>
      </c>
      <c r="AT546" s="139" t="s">
        <v>128</v>
      </c>
      <c r="AU546" s="139" t="s">
        <v>80</v>
      </c>
      <c r="AY546" s="18" t="s">
        <v>126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8" t="s">
        <v>76</v>
      </c>
      <c r="BK546" s="140">
        <f>ROUND(I546*H546,2)</f>
        <v>0</v>
      </c>
      <c r="BL546" s="18" t="s">
        <v>259</v>
      </c>
      <c r="BM546" s="139" t="s">
        <v>628</v>
      </c>
    </row>
    <row r="547" spans="2:65" s="1" customFormat="1" ht="10.199999999999999">
      <c r="B547" s="33"/>
      <c r="D547" s="141" t="s">
        <v>135</v>
      </c>
      <c r="F547" s="142" t="s">
        <v>629</v>
      </c>
      <c r="I547" s="143"/>
      <c r="L547" s="33"/>
      <c r="M547" s="144"/>
      <c r="T547" s="54"/>
      <c r="AT547" s="18" t="s">
        <v>135</v>
      </c>
      <c r="AU547" s="18" t="s">
        <v>80</v>
      </c>
    </row>
    <row r="548" spans="2:65" s="12" customFormat="1" ht="10.199999999999999">
      <c r="B548" s="145"/>
      <c r="D548" s="146" t="s">
        <v>137</v>
      </c>
      <c r="E548" s="147" t="s">
        <v>19</v>
      </c>
      <c r="F548" s="148" t="s">
        <v>138</v>
      </c>
      <c r="H548" s="147" t="s">
        <v>19</v>
      </c>
      <c r="I548" s="149"/>
      <c r="L548" s="145"/>
      <c r="M548" s="150"/>
      <c r="T548" s="151"/>
      <c r="AT548" s="147" t="s">
        <v>137</v>
      </c>
      <c r="AU548" s="147" t="s">
        <v>80</v>
      </c>
      <c r="AV548" s="12" t="s">
        <v>76</v>
      </c>
      <c r="AW548" s="12" t="s">
        <v>33</v>
      </c>
      <c r="AX548" s="12" t="s">
        <v>71</v>
      </c>
      <c r="AY548" s="147" t="s">
        <v>126</v>
      </c>
    </row>
    <row r="549" spans="2:65" s="13" customFormat="1" ht="10.199999999999999">
      <c r="B549" s="152"/>
      <c r="D549" s="146" t="s">
        <v>137</v>
      </c>
      <c r="E549" s="153" t="s">
        <v>19</v>
      </c>
      <c r="F549" s="154" t="s">
        <v>590</v>
      </c>
      <c r="H549" s="155">
        <v>105.875</v>
      </c>
      <c r="I549" s="156"/>
      <c r="L549" s="152"/>
      <c r="M549" s="157"/>
      <c r="T549" s="158"/>
      <c r="AT549" s="153" t="s">
        <v>137</v>
      </c>
      <c r="AU549" s="153" t="s">
        <v>80</v>
      </c>
      <c r="AV549" s="13" t="s">
        <v>80</v>
      </c>
      <c r="AW549" s="13" t="s">
        <v>33</v>
      </c>
      <c r="AX549" s="13" t="s">
        <v>71</v>
      </c>
      <c r="AY549" s="153" t="s">
        <v>126</v>
      </c>
    </row>
    <row r="550" spans="2:65" s="13" customFormat="1" ht="10.199999999999999">
      <c r="B550" s="152"/>
      <c r="D550" s="146" t="s">
        <v>137</v>
      </c>
      <c r="E550" s="153" t="s">
        <v>19</v>
      </c>
      <c r="F550" s="154" t="s">
        <v>591</v>
      </c>
      <c r="H550" s="155">
        <v>46.75</v>
      </c>
      <c r="I550" s="156"/>
      <c r="L550" s="152"/>
      <c r="M550" s="157"/>
      <c r="T550" s="158"/>
      <c r="AT550" s="153" t="s">
        <v>137</v>
      </c>
      <c r="AU550" s="153" t="s">
        <v>80</v>
      </c>
      <c r="AV550" s="13" t="s">
        <v>80</v>
      </c>
      <c r="AW550" s="13" t="s">
        <v>33</v>
      </c>
      <c r="AX550" s="13" t="s">
        <v>71</v>
      </c>
      <c r="AY550" s="153" t="s">
        <v>126</v>
      </c>
    </row>
    <row r="551" spans="2:65" s="14" customFormat="1" ht="10.199999999999999">
      <c r="B551" s="159"/>
      <c r="D551" s="146" t="s">
        <v>137</v>
      </c>
      <c r="E551" s="160" t="s">
        <v>19</v>
      </c>
      <c r="F551" s="161" t="s">
        <v>166</v>
      </c>
      <c r="H551" s="162">
        <v>152.625</v>
      </c>
      <c r="I551" s="163"/>
      <c r="L551" s="159"/>
      <c r="M551" s="164"/>
      <c r="T551" s="165"/>
      <c r="AT551" s="160" t="s">
        <v>137</v>
      </c>
      <c r="AU551" s="160" t="s">
        <v>80</v>
      </c>
      <c r="AV551" s="14" t="s">
        <v>133</v>
      </c>
      <c r="AW551" s="14" t="s">
        <v>33</v>
      </c>
      <c r="AX551" s="14" t="s">
        <v>76</v>
      </c>
      <c r="AY551" s="160" t="s">
        <v>126</v>
      </c>
    </row>
    <row r="552" spans="2:65" s="1" customFormat="1" ht="24.15" customHeight="1">
      <c r="B552" s="33"/>
      <c r="C552" s="128" t="s">
        <v>630</v>
      </c>
      <c r="D552" s="128" t="s">
        <v>128</v>
      </c>
      <c r="E552" s="129" t="s">
        <v>631</v>
      </c>
      <c r="F552" s="130" t="s">
        <v>632</v>
      </c>
      <c r="G552" s="131" t="s">
        <v>144</v>
      </c>
      <c r="H552" s="132">
        <v>152.625</v>
      </c>
      <c r="I552" s="133"/>
      <c r="J552" s="134">
        <f>ROUND(I552*H552,2)</f>
        <v>0</v>
      </c>
      <c r="K552" s="130" t="s">
        <v>132</v>
      </c>
      <c r="L552" s="33"/>
      <c r="M552" s="135" t="s">
        <v>19</v>
      </c>
      <c r="N552" s="136" t="s">
        <v>42</v>
      </c>
      <c r="P552" s="137">
        <f>O552*H552</f>
        <v>0</v>
      </c>
      <c r="Q552" s="137">
        <v>7.5000000000000002E-4</v>
      </c>
      <c r="R552" s="137">
        <f>Q552*H552</f>
        <v>0.11446875000000001</v>
      </c>
      <c r="S552" s="137">
        <v>0</v>
      </c>
      <c r="T552" s="138">
        <f>S552*H552</f>
        <v>0</v>
      </c>
      <c r="AR552" s="139" t="s">
        <v>259</v>
      </c>
      <c r="AT552" s="139" t="s">
        <v>128</v>
      </c>
      <c r="AU552" s="139" t="s">
        <v>80</v>
      </c>
      <c r="AY552" s="18" t="s">
        <v>126</v>
      </c>
      <c r="BE552" s="140">
        <f>IF(N552="základní",J552,0)</f>
        <v>0</v>
      </c>
      <c r="BF552" s="140">
        <f>IF(N552="snížená",J552,0)</f>
        <v>0</v>
      </c>
      <c r="BG552" s="140">
        <f>IF(N552="zákl. přenesená",J552,0)</f>
        <v>0</v>
      </c>
      <c r="BH552" s="140">
        <f>IF(N552="sníž. přenesená",J552,0)</f>
        <v>0</v>
      </c>
      <c r="BI552" s="140">
        <f>IF(N552="nulová",J552,0)</f>
        <v>0</v>
      </c>
      <c r="BJ552" s="18" t="s">
        <v>76</v>
      </c>
      <c r="BK552" s="140">
        <f>ROUND(I552*H552,2)</f>
        <v>0</v>
      </c>
      <c r="BL552" s="18" t="s">
        <v>259</v>
      </c>
      <c r="BM552" s="139" t="s">
        <v>633</v>
      </c>
    </row>
    <row r="553" spans="2:65" s="1" customFormat="1" ht="10.199999999999999">
      <c r="B553" s="33"/>
      <c r="D553" s="141" t="s">
        <v>135</v>
      </c>
      <c r="F553" s="142" t="s">
        <v>634</v>
      </c>
      <c r="I553" s="143"/>
      <c r="L553" s="33"/>
      <c r="M553" s="144"/>
      <c r="T553" s="54"/>
      <c r="AT553" s="18" t="s">
        <v>135</v>
      </c>
      <c r="AU553" s="18" t="s">
        <v>80</v>
      </c>
    </row>
    <row r="554" spans="2:65" s="12" customFormat="1" ht="10.199999999999999">
      <c r="B554" s="145"/>
      <c r="D554" s="146" t="s">
        <v>137</v>
      </c>
      <c r="E554" s="147" t="s">
        <v>19</v>
      </c>
      <c r="F554" s="148" t="s">
        <v>138</v>
      </c>
      <c r="H554" s="147" t="s">
        <v>19</v>
      </c>
      <c r="I554" s="149"/>
      <c r="L554" s="145"/>
      <c r="M554" s="150"/>
      <c r="T554" s="151"/>
      <c r="AT554" s="147" t="s">
        <v>137</v>
      </c>
      <c r="AU554" s="147" t="s">
        <v>80</v>
      </c>
      <c r="AV554" s="12" t="s">
        <v>76</v>
      </c>
      <c r="AW554" s="12" t="s">
        <v>33</v>
      </c>
      <c r="AX554" s="12" t="s">
        <v>71</v>
      </c>
      <c r="AY554" s="147" t="s">
        <v>126</v>
      </c>
    </row>
    <row r="555" spans="2:65" s="12" customFormat="1" ht="10.199999999999999">
      <c r="B555" s="145"/>
      <c r="D555" s="146" t="s">
        <v>137</v>
      </c>
      <c r="E555" s="147" t="s">
        <v>19</v>
      </c>
      <c r="F555" s="148" t="s">
        <v>372</v>
      </c>
      <c r="H555" s="147" t="s">
        <v>19</v>
      </c>
      <c r="I555" s="149"/>
      <c r="L555" s="145"/>
      <c r="M555" s="150"/>
      <c r="T555" s="151"/>
      <c r="AT555" s="147" t="s">
        <v>137</v>
      </c>
      <c r="AU555" s="147" t="s">
        <v>80</v>
      </c>
      <c r="AV555" s="12" t="s">
        <v>76</v>
      </c>
      <c r="AW555" s="12" t="s">
        <v>33</v>
      </c>
      <c r="AX555" s="12" t="s">
        <v>71</v>
      </c>
      <c r="AY555" s="147" t="s">
        <v>126</v>
      </c>
    </row>
    <row r="556" spans="2:65" s="13" customFormat="1" ht="10.199999999999999">
      <c r="B556" s="152"/>
      <c r="D556" s="146" t="s">
        <v>137</v>
      </c>
      <c r="E556" s="153" t="s">
        <v>19</v>
      </c>
      <c r="F556" s="154" t="s">
        <v>590</v>
      </c>
      <c r="H556" s="155">
        <v>105.875</v>
      </c>
      <c r="I556" s="156"/>
      <c r="L556" s="152"/>
      <c r="M556" s="157"/>
      <c r="T556" s="158"/>
      <c r="AT556" s="153" t="s">
        <v>137</v>
      </c>
      <c r="AU556" s="153" t="s">
        <v>80</v>
      </c>
      <c r="AV556" s="13" t="s">
        <v>80</v>
      </c>
      <c r="AW556" s="13" t="s">
        <v>33</v>
      </c>
      <c r="AX556" s="13" t="s">
        <v>71</v>
      </c>
      <c r="AY556" s="153" t="s">
        <v>126</v>
      </c>
    </row>
    <row r="557" spans="2:65" s="13" customFormat="1" ht="10.199999999999999">
      <c r="B557" s="152"/>
      <c r="D557" s="146" t="s">
        <v>137</v>
      </c>
      <c r="E557" s="153" t="s">
        <v>19</v>
      </c>
      <c r="F557" s="154" t="s">
        <v>591</v>
      </c>
      <c r="H557" s="155">
        <v>46.75</v>
      </c>
      <c r="I557" s="156"/>
      <c r="L557" s="152"/>
      <c r="M557" s="157"/>
      <c r="T557" s="158"/>
      <c r="AT557" s="153" t="s">
        <v>137</v>
      </c>
      <c r="AU557" s="153" t="s">
        <v>80</v>
      </c>
      <c r="AV557" s="13" t="s">
        <v>80</v>
      </c>
      <c r="AW557" s="13" t="s">
        <v>33</v>
      </c>
      <c r="AX557" s="13" t="s">
        <v>71</v>
      </c>
      <c r="AY557" s="153" t="s">
        <v>126</v>
      </c>
    </row>
    <row r="558" spans="2:65" s="14" customFormat="1" ht="10.199999999999999">
      <c r="B558" s="159"/>
      <c r="D558" s="146" t="s">
        <v>137</v>
      </c>
      <c r="E558" s="160" t="s">
        <v>19</v>
      </c>
      <c r="F558" s="161" t="s">
        <v>166</v>
      </c>
      <c r="H558" s="162">
        <v>152.625</v>
      </c>
      <c r="I558" s="163"/>
      <c r="L558" s="159"/>
      <c r="M558" s="164"/>
      <c r="T558" s="165"/>
      <c r="AT558" s="160" t="s">
        <v>137</v>
      </c>
      <c r="AU558" s="160" t="s">
        <v>80</v>
      </c>
      <c r="AV558" s="14" t="s">
        <v>133</v>
      </c>
      <c r="AW558" s="14" t="s">
        <v>33</v>
      </c>
      <c r="AX558" s="14" t="s">
        <v>76</v>
      </c>
      <c r="AY558" s="160" t="s">
        <v>126</v>
      </c>
    </row>
    <row r="559" spans="2:65" s="1" customFormat="1" ht="24.15" customHeight="1">
      <c r="B559" s="33"/>
      <c r="C559" s="173" t="s">
        <v>635</v>
      </c>
      <c r="D559" s="173" t="s">
        <v>213</v>
      </c>
      <c r="E559" s="174" t="s">
        <v>636</v>
      </c>
      <c r="F559" s="175" t="s">
        <v>637</v>
      </c>
      <c r="G559" s="176" t="s">
        <v>131</v>
      </c>
      <c r="H559" s="177">
        <v>30.8</v>
      </c>
      <c r="I559" s="178"/>
      <c r="J559" s="179">
        <f>ROUND(I559*H559,2)</f>
        <v>0</v>
      </c>
      <c r="K559" s="175" t="s">
        <v>19</v>
      </c>
      <c r="L559" s="180"/>
      <c r="M559" s="181" t="s">
        <v>19</v>
      </c>
      <c r="N559" s="182" t="s">
        <v>42</v>
      </c>
      <c r="P559" s="137">
        <f>O559*H559</f>
        <v>0</v>
      </c>
      <c r="Q559" s="137">
        <v>2.1999999999999999E-2</v>
      </c>
      <c r="R559" s="137">
        <f>Q559*H559</f>
        <v>0.67759999999999998</v>
      </c>
      <c r="S559" s="137">
        <v>0</v>
      </c>
      <c r="T559" s="138">
        <f>S559*H559</f>
        <v>0</v>
      </c>
      <c r="AR559" s="139" t="s">
        <v>345</v>
      </c>
      <c r="AT559" s="139" t="s">
        <v>213</v>
      </c>
      <c r="AU559" s="139" t="s">
        <v>80</v>
      </c>
      <c r="AY559" s="18" t="s">
        <v>126</v>
      </c>
      <c r="BE559" s="140">
        <f>IF(N559="základní",J559,0)</f>
        <v>0</v>
      </c>
      <c r="BF559" s="140">
        <f>IF(N559="snížená",J559,0)</f>
        <v>0</v>
      </c>
      <c r="BG559" s="140">
        <f>IF(N559="zákl. přenesená",J559,0)</f>
        <v>0</v>
      </c>
      <c r="BH559" s="140">
        <f>IF(N559="sníž. přenesená",J559,0)</f>
        <v>0</v>
      </c>
      <c r="BI559" s="140">
        <f>IF(N559="nulová",J559,0)</f>
        <v>0</v>
      </c>
      <c r="BJ559" s="18" t="s">
        <v>76</v>
      </c>
      <c r="BK559" s="140">
        <f>ROUND(I559*H559,2)</f>
        <v>0</v>
      </c>
      <c r="BL559" s="18" t="s">
        <v>259</v>
      </c>
      <c r="BM559" s="139" t="s">
        <v>638</v>
      </c>
    </row>
    <row r="560" spans="2:65" s="13" customFormat="1" ht="10.199999999999999">
      <c r="B560" s="152"/>
      <c r="D560" s="146" t="s">
        <v>137</v>
      </c>
      <c r="F560" s="154" t="s">
        <v>639</v>
      </c>
      <c r="H560" s="155">
        <v>30.8</v>
      </c>
      <c r="I560" s="156"/>
      <c r="L560" s="152"/>
      <c r="M560" s="157"/>
      <c r="T560" s="158"/>
      <c r="AT560" s="153" t="s">
        <v>137</v>
      </c>
      <c r="AU560" s="153" t="s">
        <v>80</v>
      </c>
      <c r="AV560" s="13" t="s">
        <v>80</v>
      </c>
      <c r="AW560" s="13" t="s">
        <v>4</v>
      </c>
      <c r="AX560" s="13" t="s">
        <v>76</v>
      </c>
      <c r="AY560" s="153" t="s">
        <v>126</v>
      </c>
    </row>
    <row r="561" spans="2:65" s="1" customFormat="1" ht="16.5" customHeight="1">
      <c r="B561" s="33"/>
      <c r="C561" s="128" t="s">
        <v>640</v>
      </c>
      <c r="D561" s="128" t="s">
        <v>128</v>
      </c>
      <c r="E561" s="129" t="s">
        <v>641</v>
      </c>
      <c r="F561" s="130" t="s">
        <v>642</v>
      </c>
      <c r="G561" s="131" t="s">
        <v>144</v>
      </c>
      <c r="H561" s="132">
        <v>24.75</v>
      </c>
      <c r="I561" s="133"/>
      <c r="J561" s="134">
        <f>ROUND(I561*H561,2)</f>
        <v>0</v>
      </c>
      <c r="K561" s="130" t="s">
        <v>132</v>
      </c>
      <c r="L561" s="33"/>
      <c r="M561" s="135" t="s">
        <v>19</v>
      </c>
      <c r="N561" s="136" t="s">
        <v>42</v>
      </c>
      <c r="P561" s="137">
        <f>O561*H561</f>
        <v>0</v>
      </c>
      <c r="Q561" s="137">
        <v>0</v>
      </c>
      <c r="R561" s="137">
        <f>Q561*H561</f>
        <v>0</v>
      </c>
      <c r="S561" s="137">
        <v>1.174E-2</v>
      </c>
      <c r="T561" s="138">
        <f>S561*H561</f>
        <v>0.29056500000000002</v>
      </c>
      <c r="AR561" s="139" t="s">
        <v>259</v>
      </c>
      <c r="AT561" s="139" t="s">
        <v>128</v>
      </c>
      <c r="AU561" s="139" t="s">
        <v>80</v>
      </c>
      <c r="AY561" s="18" t="s">
        <v>126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18" t="s">
        <v>76</v>
      </c>
      <c r="BK561" s="140">
        <f>ROUND(I561*H561,2)</f>
        <v>0</v>
      </c>
      <c r="BL561" s="18" t="s">
        <v>259</v>
      </c>
      <c r="BM561" s="139" t="s">
        <v>643</v>
      </c>
    </row>
    <row r="562" spans="2:65" s="1" customFormat="1" ht="10.199999999999999">
      <c r="B562" s="33"/>
      <c r="D562" s="141" t="s">
        <v>135</v>
      </c>
      <c r="F562" s="142" t="s">
        <v>644</v>
      </c>
      <c r="I562" s="143"/>
      <c r="L562" s="33"/>
      <c r="M562" s="144"/>
      <c r="T562" s="54"/>
      <c r="AT562" s="18" t="s">
        <v>135</v>
      </c>
      <c r="AU562" s="18" t="s">
        <v>80</v>
      </c>
    </row>
    <row r="563" spans="2:65" s="12" customFormat="1" ht="10.199999999999999">
      <c r="B563" s="145"/>
      <c r="D563" s="146" t="s">
        <v>137</v>
      </c>
      <c r="E563" s="147" t="s">
        <v>19</v>
      </c>
      <c r="F563" s="148" t="s">
        <v>138</v>
      </c>
      <c r="H563" s="147" t="s">
        <v>19</v>
      </c>
      <c r="I563" s="149"/>
      <c r="L563" s="145"/>
      <c r="M563" s="150"/>
      <c r="T563" s="151"/>
      <c r="AT563" s="147" t="s">
        <v>137</v>
      </c>
      <c r="AU563" s="147" t="s">
        <v>80</v>
      </c>
      <c r="AV563" s="12" t="s">
        <v>76</v>
      </c>
      <c r="AW563" s="12" t="s">
        <v>33</v>
      </c>
      <c r="AX563" s="12" t="s">
        <v>71</v>
      </c>
      <c r="AY563" s="147" t="s">
        <v>126</v>
      </c>
    </row>
    <row r="564" spans="2:65" s="12" customFormat="1" ht="10.199999999999999">
      <c r="B564" s="145"/>
      <c r="D564" s="146" t="s">
        <v>137</v>
      </c>
      <c r="E564" s="147" t="s">
        <v>19</v>
      </c>
      <c r="F564" s="148" t="s">
        <v>365</v>
      </c>
      <c r="H564" s="147" t="s">
        <v>19</v>
      </c>
      <c r="I564" s="149"/>
      <c r="L564" s="145"/>
      <c r="M564" s="150"/>
      <c r="T564" s="151"/>
      <c r="AT564" s="147" t="s">
        <v>137</v>
      </c>
      <c r="AU564" s="147" t="s">
        <v>80</v>
      </c>
      <c r="AV564" s="12" t="s">
        <v>76</v>
      </c>
      <c r="AW564" s="12" t="s">
        <v>33</v>
      </c>
      <c r="AX564" s="12" t="s">
        <v>71</v>
      </c>
      <c r="AY564" s="147" t="s">
        <v>126</v>
      </c>
    </row>
    <row r="565" spans="2:65" s="13" customFormat="1" ht="10.199999999999999">
      <c r="B565" s="152"/>
      <c r="D565" s="146" t="s">
        <v>137</v>
      </c>
      <c r="E565" s="153" t="s">
        <v>19</v>
      </c>
      <c r="F565" s="154" t="s">
        <v>645</v>
      </c>
      <c r="H565" s="155">
        <v>22.5</v>
      </c>
      <c r="I565" s="156"/>
      <c r="L565" s="152"/>
      <c r="M565" s="157"/>
      <c r="T565" s="158"/>
      <c r="AT565" s="153" t="s">
        <v>137</v>
      </c>
      <c r="AU565" s="153" t="s">
        <v>80</v>
      </c>
      <c r="AV565" s="13" t="s">
        <v>80</v>
      </c>
      <c r="AW565" s="13" t="s">
        <v>33</v>
      </c>
      <c r="AX565" s="13" t="s">
        <v>71</v>
      </c>
      <c r="AY565" s="153" t="s">
        <v>126</v>
      </c>
    </row>
    <row r="566" spans="2:65" s="12" customFormat="1" ht="10.199999999999999">
      <c r="B566" s="145"/>
      <c r="D566" s="146" t="s">
        <v>137</v>
      </c>
      <c r="E566" s="147" t="s">
        <v>19</v>
      </c>
      <c r="F566" s="148" t="s">
        <v>363</v>
      </c>
      <c r="H566" s="147" t="s">
        <v>19</v>
      </c>
      <c r="I566" s="149"/>
      <c r="L566" s="145"/>
      <c r="M566" s="150"/>
      <c r="T566" s="151"/>
      <c r="AT566" s="147" t="s">
        <v>137</v>
      </c>
      <c r="AU566" s="147" t="s">
        <v>80</v>
      </c>
      <c r="AV566" s="12" t="s">
        <v>76</v>
      </c>
      <c r="AW566" s="12" t="s">
        <v>33</v>
      </c>
      <c r="AX566" s="12" t="s">
        <v>71</v>
      </c>
      <c r="AY566" s="147" t="s">
        <v>126</v>
      </c>
    </row>
    <row r="567" spans="2:65" s="13" customFormat="1" ht="10.199999999999999">
      <c r="B567" s="152"/>
      <c r="D567" s="146" t="s">
        <v>137</v>
      </c>
      <c r="E567" s="153" t="s">
        <v>19</v>
      </c>
      <c r="F567" s="154" t="s">
        <v>646</v>
      </c>
      <c r="H567" s="155">
        <v>2.25</v>
      </c>
      <c r="I567" s="156"/>
      <c r="L567" s="152"/>
      <c r="M567" s="157"/>
      <c r="T567" s="158"/>
      <c r="AT567" s="153" t="s">
        <v>137</v>
      </c>
      <c r="AU567" s="153" t="s">
        <v>80</v>
      </c>
      <c r="AV567" s="13" t="s">
        <v>80</v>
      </c>
      <c r="AW567" s="13" t="s">
        <v>33</v>
      </c>
      <c r="AX567" s="13" t="s">
        <v>71</v>
      </c>
      <c r="AY567" s="153" t="s">
        <v>126</v>
      </c>
    </row>
    <row r="568" spans="2:65" s="14" customFormat="1" ht="10.199999999999999">
      <c r="B568" s="159"/>
      <c r="D568" s="146" t="s">
        <v>137</v>
      </c>
      <c r="E568" s="160" t="s">
        <v>19</v>
      </c>
      <c r="F568" s="161" t="s">
        <v>166</v>
      </c>
      <c r="H568" s="162">
        <v>24.75</v>
      </c>
      <c r="I568" s="163"/>
      <c r="L568" s="159"/>
      <c r="M568" s="164"/>
      <c r="T568" s="165"/>
      <c r="AT568" s="160" t="s">
        <v>137</v>
      </c>
      <c r="AU568" s="160" t="s">
        <v>80</v>
      </c>
      <c r="AV568" s="14" t="s">
        <v>133</v>
      </c>
      <c r="AW568" s="14" t="s">
        <v>33</v>
      </c>
      <c r="AX568" s="14" t="s">
        <v>76</v>
      </c>
      <c r="AY568" s="160" t="s">
        <v>126</v>
      </c>
    </row>
    <row r="569" spans="2:65" s="1" customFormat="1" ht="24.15" customHeight="1">
      <c r="B569" s="33"/>
      <c r="C569" s="128" t="s">
        <v>647</v>
      </c>
      <c r="D569" s="128" t="s">
        <v>128</v>
      </c>
      <c r="E569" s="129" t="s">
        <v>648</v>
      </c>
      <c r="F569" s="130" t="s">
        <v>649</v>
      </c>
      <c r="G569" s="131" t="s">
        <v>144</v>
      </c>
      <c r="H569" s="132">
        <v>57.777999999999999</v>
      </c>
      <c r="I569" s="133"/>
      <c r="J569" s="134">
        <f>ROUND(I569*H569,2)</f>
        <v>0</v>
      </c>
      <c r="K569" s="130" t="s">
        <v>132</v>
      </c>
      <c r="L569" s="33"/>
      <c r="M569" s="135" t="s">
        <v>19</v>
      </c>
      <c r="N569" s="136" t="s">
        <v>42</v>
      </c>
      <c r="P569" s="137">
        <f>O569*H569</f>
        <v>0</v>
      </c>
      <c r="Q569" s="137">
        <v>4.2999999999999999E-4</v>
      </c>
      <c r="R569" s="137">
        <f>Q569*H569</f>
        <v>2.4844539999999998E-2</v>
      </c>
      <c r="S569" s="137">
        <v>0</v>
      </c>
      <c r="T569" s="138">
        <f>S569*H569</f>
        <v>0</v>
      </c>
      <c r="AR569" s="139" t="s">
        <v>259</v>
      </c>
      <c r="AT569" s="139" t="s">
        <v>128</v>
      </c>
      <c r="AU569" s="139" t="s">
        <v>80</v>
      </c>
      <c r="AY569" s="18" t="s">
        <v>126</v>
      </c>
      <c r="BE569" s="140">
        <f>IF(N569="základní",J569,0)</f>
        <v>0</v>
      </c>
      <c r="BF569" s="140">
        <f>IF(N569="snížená",J569,0)</f>
        <v>0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8" t="s">
        <v>76</v>
      </c>
      <c r="BK569" s="140">
        <f>ROUND(I569*H569,2)</f>
        <v>0</v>
      </c>
      <c r="BL569" s="18" t="s">
        <v>259</v>
      </c>
      <c r="BM569" s="139" t="s">
        <v>650</v>
      </c>
    </row>
    <row r="570" spans="2:65" s="1" customFormat="1" ht="10.199999999999999">
      <c r="B570" s="33"/>
      <c r="D570" s="141" t="s">
        <v>135</v>
      </c>
      <c r="F570" s="142" t="s">
        <v>651</v>
      </c>
      <c r="I570" s="143"/>
      <c r="L570" s="33"/>
      <c r="M570" s="144"/>
      <c r="T570" s="54"/>
      <c r="AT570" s="18" t="s">
        <v>135</v>
      </c>
      <c r="AU570" s="18" t="s">
        <v>80</v>
      </c>
    </row>
    <row r="571" spans="2:65" s="12" customFormat="1" ht="10.199999999999999">
      <c r="B571" s="145"/>
      <c r="D571" s="146" t="s">
        <v>137</v>
      </c>
      <c r="E571" s="147" t="s">
        <v>19</v>
      </c>
      <c r="F571" s="148" t="s">
        <v>138</v>
      </c>
      <c r="H571" s="147" t="s">
        <v>19</v>
      </c>
      <c r="I571" s="149"/>
      <c r="L571" s="145"/>
      <c r="M571" s="150"/>
      <c r="T571" s="151"/>
      <c r="AT571" s="147" t="s">
        <v>137</v>
      </c>
      <c r="AU571" s="147" t="s">
        <v>80</v>
      </c>
      <c r="AV571" s="12" t="s">
        <v>76</v>
      </c>
      <c r="AW571" s="12" t="s">
        <v>33</v>
      </c>
      <c r="AX571" s="12" t="s">
        <v>71</v>
      </c>
      <c r="AY571" s="147" t="s">
        <v>126</v>
      </c>
    </row>
    <row r="572" spans="2:65" s="12" customFormat="1" ht="10.199999999999999">
      <c r="B572" s="145"/>
      <c r="D572" s="146" t="s">
        <v>137</v>
      </c>
      <c r="E572" s="147" t="s">
        <v>19</v>
      </c>
      <c r="F572" s="148" t="s">
        <v>365</v>
      </c>
      <c r="H572" s="147" t="s">
        <v>19</v>
      </c>
      <c r="I572" s="149"/>
      <c r="L572" s="145"/>
      <c r="M572" s="150"/>
      <c r="T572" s="151"/>
      <c r="AT572" s="147" t="s">
        <v>137</v>
      </c>
      <c r="AU572" s="147" t="s">
        <v>80</v>
      </c>
      <c r="AV572" s="12" t="s">
        <v>76</v>
      </c>
      <c r="AW572" s="12" t="s">
        <v>33</v>
      </c>
      <c r="AX572" s="12" t="s">
        <v>71</v>
      </c>
      <c r="AY572" s="147" t="s">
        <v>126</v>
      </c>
    </row>
    <row r="573" spans="2:65" s="13" customFormat="1" ht="10.199999999999999">
      <c r="B573" s="152"/>
      <c r="D573" s="146" t="s">
        <v>137</v>
      </c>
      <c r="E573" s="153" t="s">
        <v>19</v>
      </c>
      <c r="F573" s="154" t="s">
        <v>652</v>
      </c>
      <c r="H573" s="155">
        <v>46.667000000000002</v>
      </c>
      <c r="I573" s="156"/>
      <c r="L573" s="152"/>
      <c r="M573" s="157"/>
      <c r="T573" s="158"/>
      <c r="AT573" s="153" t="s">
        <v>137</v>
      </c>
      <c r="AU573" s="153" t="s">
        <v>80</v>
      </c>
      <c r="AV573" s="13" t="s">
        <v>80</v>
      </c>
      <c r="AW573" s="13" t="s">
        <v>33</v>
      </c>
      <c r="AX573" s="13" t="s">
        <v>71</v>
      </c>
      <c r="AY573" s="153" t="s">
        <v>126</v>
      </c>
    </row>
    <row r="574" spans="2:65" s="12" customFormat="1" ht="10.199999999999999">
      <c r="B574" s="145"/>
      <c r="D574" s="146" t="s">
        <v>137</v>
      </c>
      <c r="E574" s="147" t="s">
        <v>19</v>
      </c>
      <c r="F574" s="148" t="s">
        <v>363</v>
      </c>
      <c r="H574" s="147" t="s">
        <v>19</v>
      </c>
      <c r="I574" s="149"/>
      <c r="L574" s="145"/>
      <c r="M574" s="150"/>
      <c r="T574" s="151"/>
      <c r="AT574" s="147" t="s">
        <v>137</v>
      </c>
      <c r="AU574" s="147" t="s">
        <v>80</v>
      </c>
      <c r="AV574" s="12" t="s">
        <v>76</v>
      </c>
      <c r="AW574" s="12" t="s">
        <v>33</v>
      </c>
      <c r="AX574" s="12" t="s">
        <v>71</v>
      </c>
      <c r="AY574" s="147" t="s">
        <v>126</v>
      </c>
    </row>
    <row r="575" spans="2:65" s="13" customFormat="1" ht="10.199999999999999">
      <c r="B575" s="152"/>
      <c r="D575" s="146" t="s">
        <v>137</v>
      </c>
      <c r="E575" s="153" t="s">
        <v>19</v>
      </c>
      <c r="F575" s="154" t="s">
        <v>653</v>
      </c>
      <c r="H575" s="155">
        <v>11.111000000000001</v>
      </c>
      <c r="I575" s="156"/>
      <c r="L575" s="152"/>
      <c r="M575" s="157"/>
      <c r="T575" s="158"/>
      <c r="AT575" s="153" t="s">
        <v>137</v>
      </c>
      <c r="AU575" s="153" t="s">
        <v>80</v>
      </c>
      <c r="AV575" s="13" t="s">
        <v>80</v>
      </c>
      <c r="AW575" s="13" t="s">
        <v>33</v>
      </c>
      <c r="AX575" s="13" t="s">
        <v>71</v>
      </c>
      <c r="AY575" s="153" t="s">
        <v>126</v>
      </c>
    </row>
    <row r="576" spans="2:65" s="14" customFormat="1" ht="10.199999999999999">
      <c r="B576" s="159"/>
      <c r="D576" s="146" t="s">
        <v>137</v>
      </c>
      <c r="E576" s="160" t="s">
        <v>19</v>
      </c>
      <c r="F576" s="161" t="s">
        <v>166</v>
      </c>
      <c r="H576" s="162">
        <v>57.778000000000006</v>
      </c>
      <c r="I576" s="163"/>
      <c r="L576" s="159"/>
      <c r="M576" s="164"/>
      <c r="T576" s="165"/>
      <c r="AT576" s="160" t="s">
        <v>137</v>
      </c>
      <c r="AU576" s="160" t="s">
        <v>80</v>
      </c>
      <c r="AV576" s="14" t="s">
        <v>133</v>
      </c>
      <c r="AW576" s="14" t="s">
        <v>33</v>
      </c>
      <c r="AX576" s="14" t="s">
        <v>76</v>
      </c>
      <c r="AY576" s="160" t="s">
        <v>126</v>
      </c>
    </row>
    <row r="577" spans="2:65" s="1" customFormat="1" ht="24.15" customHeight="1">
      <c r="B577" s="33"/>
      <c r="C577" s="173" t="s">
        <v>654</v>
      </c>
      <c r="D577" s="173" t="s">
        <v>213</v>
      </c>
      <c r="E577" s="174" t="s">
        <v>636</v>
      </c>
      <c r="F577" s="175" t="s">
        <v>637</v>
      </c>
      <c r="G577" s="176" t="s">
        <v>131</v>
      </c>
      <c r="H577" s="177">
        <v>5.72</v>
      </c>
      <c r="I577" s="178"/>
      <c r="J577" s="179">
        <f>ROUND(I577*H577,2)</f>
        <v>0</v>
      </c>
      <c r="K577" s="175" t="s">
        <v>19</v>
      </c>
      <c r="L577" s="180"/>
      <c r="M577" s="181" t="s">
        <v>19</v>
      </c>
      <c r="N577" s="182" t="s">
        <v>42</v>
      </c>
      <c r="P577" s="137">
        <f>O577*H577</f>
        <v>0</v>
      </c>
      <c r="Q577" s="137">
        <v>2.1999999999999999E-2</v>
      </c>
      <c r="R577" s="137">
        <f>Q577*H577</f>
        <v>0.12583999999999998</v>
      </c>
      <c r="S577" s="137">
        <v>0</v>
      </c>
      <c r="T577" s="138">
        <f>S577*H577</f>
        <v>0</v>
      </c>
      <c r="AR577" s="139" t="s">
        <v>345</v>
      </c>
      <c r="AT577" s="139" t="s">
        <v>213</v>
      </c>
      <c r="AU577" s="139" t="s">
        <v>80</v>
      </c>
      <c r="AY577" s="18" t="s">
        <v>126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18" t="s">
        <v>76</v>
      </c>
      <c r="BK577" s="140">
        <f>ROUND(I577*H577,2)</f>
        <v>0</v>
      </c>
      <c r="BL577" s="18" t="s">
        <v>259</v>
      </c>
      <c r="BM577" s="139" t="s">
        <v>655</v>
      </c>
    </row>
    <row r="578" spans="2:65" s="13" customFormat="1" ht="10.199999999999999">
      <c r="B578" s="152"/>
      <c r="D578" s="146" t="s">
        <v>137</v>
      </c>
      <c r="E578" s="153" t="s">
        <v>19</v>
      </c>
      <c r="F578" s="154" t="s">
        <v>656</v>
      </c>
      <c r="H578" s="155">
        <v>5.2</v>
      </c>
      <c r="I578" s="156"/>
      <c r="L578" s="152"/>
      <c r="M578" s="157"/>
      <c r="T578" s="158"/>
      <c r="AT578" s="153" t="s">
        <v>137</v>
      </c>
      <c r="AU578" s="153" t="s">
        <v>80</v>
      </c>
      <c r="AV578" s="13" t="s">
        <v>80</v>
      </c>
      <c r="AW578" s="13" t="s">
        <v>33</v>
      </c>
      <c r="AX578" s="13" t="s">
        <v>76</v>
      </c>
      <c r="AY578" s="153" t="s">
        <v>126</v>
      </c>
    </row>
    <row r="579" spans="2:65" s="13" customFormat="1" ht="10.199999999999999">
      <c r="B579" s="152"/>
      <c r="D579" s="146" t="s">
        <v>137</v>
      </c>
      <c r="F579" s="154" t="s">
        <v>657</v>
      </c>
      <c r="H579" s="155">
        <v>5.72</v>
      </c>
      <c r="I579" s="156"/>
      <c r="L579" s="152"/>
      <c r="M579" s="157"/>
      <c r="T579" s="158"/>
      <c r="AT579" s="153" t="s">
        <v>137</v>
      </c>
      <c r="AU579" s="153" t="s">
        <v>80</v>
      </c>
      <c r="AV579" s="13" t="s">
        <v>80</v>
      </c>
      <c r="AW579" s="13" t="s">
        <v>4</v>
      </c>
      <c r="AX579" s="13" t="s">
        <v>76</v>
      </c>
      <c r="AY579" s="153" t="s">
        <v>126</v>
      </c>
    </row>
    <row r="580" spans="2:65" s="1" customFormat="1" ht="16.5" customHeight="1">
      <c r="B580" s="33"/>
      <c r="C580" s="128" t="s">
        <v>658</v>
      </c>
      <c r="D580" s="128" t="s">
        <v>128</v>
      </c>
      <c r="E580" s="129" t="s">
        <v>659</v>
      </c>
      <c r="F580" s="130" t="s">
        <v>660</v>
      </c>
      <c r="G580" s="131" t="s">
        <v>131</v>
      </c>
      <c r="H580" s="132">
        <v>79.47</v>
      </c>
      <c r="I580" s="133"/>
      <c r="J580" s="134">
        <f>ROUND(I580*H580,2)</f>
        <v>0</v>
      </c>
      <c r="K580" s="130" t="s">
        <v>132</v>
      </c>
      <c r="L580" s="33"/>
      <c r="M580" s="135" t="s">
        <v>19</v>
      </c>
      <c r="N580" s="136" t="s">
        <v>42</v>
      </c>
      <c r="P580" s="137">
        <f>O580*H580</f>
        <v>0</v>
      </c>
      <c r="Q580" s="137">
        <v>0</v>
      </c>
      <c r="R580" s="137">
        <f>Q580*H580</f>
        <v>0</v>
      </c>
      <c r="S580" s="137">
        <v>8.3169999999999994E-2</v>
      </c>
      <c r="T580" s="138">
        <f>S580*H580</f>
        <v>6.6095198999999996</v>
      </c>
      <c r="AR580" s="139" t="s">
        <v>259</v>
      </c>
      <c r="AT580" s="139" t="s">
        <v>128</v>
      </c>
      <c r="AU580" s="139" t="s">
        <v>80</v>
      </c>
      <c r="AY580" s="18" t="s">
        <v>126</v>
      </c>
      <c r="BE580" s="140">
        <f>IF(N580="základní",J580,0)</f>
        <v>0</v>
      </c>
      <c r="BF580" s="140">
        <f>IF(N580="snížená",J580,0)</f>
        <v>0</v>
      </c>
      <c r="BG580" s="140">
        <f>IF(N580="zákl. přenesená",J580,0)</f>
        <v>0</v>
      </c>
      <c r="BH580" s="140">
        <f>IF(N580="sníž. přenesená",J580,0)</f>
        <v>0</v>
      </c>
      <c r="BI580" s="140">
        <f>IF(N580="nulová",J580,0)</f>
        <v>0</v>
      </c>
      <c r="BJ580" s="18" t="s">
        <v>76</v>
      </c>
      <c r="BK580" s="140">
        <f>ROUND(I580*H580,2)</f>
        <v>0</v>
      </c>
      <c r="BL580" s="18" t="s">
        <v>259</v>
      </c>
      <c r="BM580" s="139" t="s">
        <v>661</v>
      </c>
    </row>
    <row r="581" spans="2:65" s="1" customFormat="1" ht="10.199999999999999">
      <c r="B581" s="33"/>
      <c r="D581" s="141" t="s">
        <v>135</v>
      </c>
      <c r="F581" s="142" t="s">
        <v>662</v>
      </c>
      <c r="I581" s="143"/>
      <c r="L581" s="33"/>
      <c r="M581" s="144"/>
      <c r="T581" s="54"/>
      <c r="AT581" s="18" t="s">
        <v>135</v>
      </c>
      <c r="AU581" s="18" t="s">
        <v>80</v>
      </c>
    </row>
    <row r="582" spans="2:65" s="12" customFormat="1" ht="10.199999999999999">
      <c r="B582" s="145"/>
      <c r="D582" s="146" t="s">
        <v>137</v>
      </c>
      <c r="E582" s="147" t="s">
        <v>19</v>
      </c>
      <c r="F582" s="148" t="s">
        <v>138</v>
      </c>
      <c r="H582" s="147" t="s">
        <v>19</v>
      </c>
      <c r="I582" s="149"/>
      <c r="L582" s="145"/>
      <c r="M582" s="150"/>
      <c r="T582" s="151"/>
      <c r="AT582" s="147" t="s">
        <v>137</v>
      </c>
      <c r="AU582" s="147" t="s">
        <v>80</v>
      </c>
      <c r="AV582" s="12" t="s">
        <v>76</v>
      </c>
      <c r="AW582" s="12" t="s">
        <v>33</v>
      </c>
      <c r="AX582" s="12" t="s">
        <v>71</v>
      </c>
      <c r="AY582" s="147" t="s">
        <v>126</v>
      </c>
    </row>
    <row r="583" spans="2:65" s="12" customFormat="1" ht="10.199999999999999">
      <c r="B583" s="145"/>
      <c r="D583" s="146" t="s">
        <v>137</v>
      </c>
      <c r="E583" s="147" t="s">
        <v>19</v>
      </c>
      <c r="F583" s="148" t="s">
        <v>363</v>
      </c>
      <c r="H583" s="147" t="s">
        <v>19</v>
      </c>
      <c r="I583" s="149"/>
      <c r="L583" s="145"/>
      <c r="M583" s="150"/>
      <c r="T583" s="151"/>
      <c r="AT583" s="147" t="s">
        <v>137</v>
      </c>
      <c r="AU583" s="147" t="s">
        <v>80</v>
      </c>
      <c r="AV583" s="12" t="s">
        <v>76</v>
      </c>
      <c r="AW583" s="12" t="s">
        <v>33</v>
      </c>
      <c r="AX583" s="12" t="s">
        <v>71</v>
      </c>
      <c r="AY583" s="147" t="s">
        <v>126</v>
      </c>
    </row>
    <row r="584" spans="2:65" s="13" customFormat="1" ht="10.199999999999999">
      <c r="B584" s="152"/>
      <c r="D584" s="146" t="s">
        <v>137</v>
      </c>
      <c r="E584" s="153" t="s">
        <v>19</v>
      </c>
      <c r="F584" s="154" t="s">
        <v>364</v>
      </c>
      <c r="H584" s="155">
        <v>14.68</v>
      </c>
      <c r="I584" s="156"/>
      <c r="L584" s="152"/>
      <c r="M584" s="157"/>
      <c r="T584" s="158"/>
      <c r="AT584" s="153" t="s">
        <v>137</v>
      </c>
      <c r="AU584" s="153" t="s">
        <v>80</v>
      </c>
      <c r="AV584" s="13" t="s">
        <v>80</v>
      </c>
      <c r="AW584" s="13" t="s">
        <v>33</v>
      </c>
      <c r="AX584" s="13" t="s">
        <v>71</v>
      </c>
      <c r="AY584" s="153" t="s">
        <v>126</v>
      </c>
    </row>
    <row r="585" spans="2:65" s="12" customFormat="1" ht="10.199999999999999">
      <c r="B585" s="145"/>
      <c r="D585" s="146" t="s">
        <v>137</v>
      </c>
      <c r="E585" s="147" t="s">
        <v>19</v>
      </c>
      <c r="F585" s="148" t="s">
        <v>365</v>
      </c>
      <c r="H585" s="147" t="s">
        <v>19</v>
      </c>
      <c r="I585" s="149"/>
      <c r="L585" s="145"/>
      <c r="M585" s="150"/>
      <c r="T585" s="151"/>
      <c r="AT585" s="147" t="s">
        <v>137</v>
      </c>
      <c r="AU585" s="147" t="s">
        <v>80</v>
      </c>
      <c r="AV585" s="12" t="s">
        <v>76</v>
      </c>
      <c r="AW585" s="12" t="s">
        <v>33</v>
      </c>
      <c r="AX585" s="12" t="s">
        <v>71</v>
      </c>
      <c r="AY585" s="147" t="s">
        <v>126</v>
      </c>
    </row>
    <row r="586" spans="2:65" s="13" customFormat="1" ht="10.199999999999999">
      <c r="B586" s="152"/>
      <c r="D586" s="146" t="s">
        <v>137</v>
      </c>
      <c r="E586" s="153" t="s">
        <v>19</v>
      </c>
      <c r="F586" s="154" t="s">
        <v>258</v>
      </c>
      <c r="H586" s="155">
        <v>46.99</v>
      </c>
      <c r="I586" s="156"/>
      <c r="L586" s="152"/>
      <c r="M586" s="157"/>
      <c r="T586" s="158"/>
      <c r="AT586" s="153" t="s">
        <v>137</v>
      </c>
      <c r="AU586" s="153" t="s">
        <v>80</v>
      </c>
      <c r="AV586" s="13" t="s">
        <v>80</v>
      </c>
      <c r="AW586" s="13" t="s">
        <v>33</v>
      </c>
      <c r="AX586" s="13" t="s">
        <v>71</v>
      </c>
      <c r="AY586" s="153" t="s">
        <v>126</v>
      </c>
    </row>
    <row r="587" spans="2:65" s="12" customFormat="1" ht="10.199999999999999">
      <c r="B587" s="145"/>
      <c r="D587" s="146" t="s">
        <v>137</v>
      </c>
      <c r="E587" s="147" t="s">
        <v>19</v>
      </c>
      <c r="F587" s="148" t="s">
        <v>366</v>
      </c>
      <c r="H587" s="147" t="s">
        <v>19</v>
      </c>
      <c r="I587" s="149"/>
      <c r="L587" s="145"/>
      <c r="M587" s="150"/>
      <c r="T587" s="151"/>
      <c r="AT587" s="147" t="s">
        <v>137</v>
      </c>
      <c r="AU587" s="147" t="s">
        <v>80</v>
      </c>
      <c r="AV587" s="12" t="s">
        <v>76</v>
      </c>
      <c r="AW587" s="12" t="s">
        <v>33</v>
      </c>
      <c r="AX587" s="12" t="s">
        <v>71</v>
      </c>
      <c r="AY587" s="147" t="s">
        <v>126</v>
      </c>
    </row>
    <row r="588" spans="2:65" s="13" customFormat="1" ht="10.199999999999999">
      <c r="B588" s="152"/>
      <c r="D588" s="146" t="s">
        <v>137</v>
      </c>
      <c r="E588" s="153" t="s">
        <v>19</v>
      </c>
      <c r="F588" s="154" t="s">
        <v>467</v>
      </c>
      <c r="H588" s="155">
        <v>10</v>
      </c>
      <c r="I588" s="156"/>
      <c r="L588" s="152"/>
      <c r="M588" s="157"/>
      <c r="T588" s="158"/>
      <c r="AT588" s="153" t="s">
        <v>137</v>
      </c>
      <c r="AU588" s="153" t="s">
        <v>80</v>
      </c>
      <c r="AV588" s="13" t="s">
        <v>80</v>
      </c>
      <c r="AW588" s="13" t="s">
        <v>33</v>
      </c>
      <c r="AX588" s="13" t="s">
        <v>71</v>
      </c>
      <c r="AY588" s="153" t="s">
        <v>126</v>
      </c>
    </row>
    <row r="589" spans="2:65" s="15" customFormat="1" ht="10.199999999999999">
      <c r="B589" s="166"/>
      <c r="D589" s="146" t="s">
        <v>137</v>
      </c>
      <c r="E589" s="167" t="s">
        <v>19</v>
      </c>
      <c r="F589" s="168" t="s">
        <v>210</v>
      </c>
      <c r="H589" s="169">
        <v>71.67</v>
      </c>
      <c r="I589" s="170"/>
      <c r="L589" s="166"/>
      <c r="M589" s="171"/>
      <c r="T589" s="172"/>
      <c r="AT589" s="167" t="s">
        <v>137</v>
      </c>
      <c r="AU589" s="167" t="s">
        <v>80</v>
      </c>
      <c r="AV589" s="15" t="s">
        <v>140</v>
      </c>
      <c r="AW589" s="15" t="s">
        <v>33</v>
      </c>
      <c r="AX589" s="15" t="s">
        <v>71</v>
      </c>
      <c r="AY589" s="167" t="s">
        <v>126</v>
      </c>
    </row>
    <row r="590" spans="2:65" s="12" customFormat="1" ht="10.199999999999999">
      <c r="B590" s="145"/>
      <c r="D590" s="146" t="s">
        <v>137</v>
      </c>
      <c r="E590" s="147" t="s">
        <v>19</v>
      </c>
      <c r="F590" s="148" t="s">
        <v>250</v>
      </c>
      <c r="H590" s="147" t="s">
        <v>19</v>
      </c>
      <c r="I590" s="149"/>
      <c r="L590" s="145"/>
      <c r="M590" s="150"/>
      <c r="T590" s="151"/>
      <c r="AT590" s="147" t="s">
        <v>137</v>
      </c>
      <c r="AU590" s="147" t="s">
        <v>80</v>
      </c>
      <c r="AV590" s="12" t="s">
        <v>76</v>
      </c>
      <c r="AW590" s="12" t="s">
        <v>33</v>
      </c>
      <c r="AX590" s="12" t="s">
        <v>71</v>
      </c>
      <c r="AY590" s="147" t="s">
        <v>126</v>
      </c>
    </row>
    <row r="591" spans="2:65" s="13" customFormat="1" ht="10.199999999999999">
      <c r="B591" s="152"/>
      <c r="D591" s="146" t="s">
        <v>137</v>
      </c>
      <c r="E591" s="153" t="s">
        <v>19</v>
      </c>
      <c r="F591" s="154" t="s">
        <v>251</v>
      </c>
      <c r="H591" s="155">
        <v>7.8</v>
      </c>
      <c r="I591" s="156"/>
      <c r="L591" s="152"/>
      <c r="M591" s="157"/>
      <c r="T591" s="158"/>
      <c r="AT591" s="153" t="s">
        <v>137</v>
      </c>
      <c r="AU591" s="153" t="s">
        <v>80</v>
      </c>
      <c r="AV591" s="13" t="s">
        <v>80</v>
      </c>
      <c r="AW591" s="13" t="s">
        <v>33</v>
      </c>
      <c r="AX591" s="13" t="s">
        <v>71</v>
      </c>
      <c r="AY591" s="153" t="s">
        <v>126</v>
      </c>
    </row>
    <row r="592" spans="2:65" s="15" customFormat="1" ht="10.199999999999999">
      <c r="B592" s="166"/>
      <c r="D592" s="146" t="s">
        <v>137</v>
      </c>
      <c r="E592" s="167" t="s">
        <v>19</v>
      </c>
      <c r="F592" s="168" t="s">
        <v>210</v>
      </c>
      <c r="H592" s="169">
        <v>7.8</v>
      </c>
      <c r="I592" s="170"/>
      <c r="L592" s="166"/>
      <c r="M592" s="171"/>
      <c r="T592" s="172"/>
      <c r="AT592" s="167" t="s">
        <v>137</v>
      </c>
      <c r="AU592" s="167" t="s">
        <v>80</v>
      </c>
      <c r="AV592" s="15" t="s">
        <v>140</v>
      </c>
      <c r="AW592" s="15" t="s">
        <v>33</v>
      </c>
      <c r="AX592" s="15" t="s">
        <v>71</v>
      </c>
      <c r="AY592" s="167" t="s">
        <v>126</v>
      </c>
    </row>
    <row r="593" spans="2:65" s="14" customFormat="1" ht="10.199999999999999">
      <c r="B593" s="159"/>
      <c r="D593" s="146" t="s">
        <v>137</v>
      </c>
      <c r="E593" s="160" t="s">
        <v>19</v>
      </c>
      <c r="F593" s="161" t="s">
        <v>166</v>
      </c>
      <c r="H593" s="162">
        <v>79.47</v>
      </c>
      <c r="I593" s="163"/>
      <c r="L593" s="159"/>
      <c r="M593" s="164"/>
      <c r="T593" s="165"/>
      <c r="AT593" s="160" t="s">
        <v>137</v>
      </c>
      <c r="AU593" s="160" t="s">
        <v>80</v>
      </c>
      <c r="AV593" s="14" t="s">
        <v>133</v>
      </c>
      <c r="AW593" s="14" t="s">
        <v>33</v>
      </c>
      <c r="AX593" s="14" t="s">
        <v>76</v>
      </c>
      <c r="AY593" s="160" t="s">
        <v>126</v>
      </c>
    </row>
    <row r="594" spans="2:65" s="1" customFormat="1" ht="24.15" customHeight="1">
      <c r="B594" s="33"/>
      <c r="C594" s="128" t="s">
        <v>663</v>
      </c>
      <c r="D594" s="128" t="s">
        <v>128</v>
      </c>
      <c r="E594" s="129" t="s">
        <v>664</v>
      </c>
      <c r="F594" s="130" t="s">
        <v>665</v>
      </c>
      <c r="G594" s="131" t="s">
        <v>131</v>
      </c>
      <c r="H594" s="132">
        <v>60</v>
      </c>
      <c r="I594" s="133"/>
      <c r="J594" s="134">
        <f>ROUND(I594*H594,2)</f>
        <v>0</v>
      </c>
      <c r="K594" s="130" t="s">
        <v>132</v>
      </c>
      <c r="L594" s="33"/>
      <c r="M594" s="135" t="s">
        <v>19</v>
      </c>
      <c r="N594" s="136" t="s">
        <v>42</v>
      </c>
      <c r="P594" s="137">
        <f>O594*H594</f>
        <v>0</v>
      </c>
      <c r="Q594" s="137">
        <v>6.0000000000000001E-3</v>
      </c>
      <c r="R594" s="137">
        <f>Q594*H594</f>
        <v>0.36</v>
      </c>
      <c r="S594" s="137">
        <v>0</v>
      </c>
      <c r="T594" s="138">
        <f>S594*H594</f>
        <v>0</v>
      </c>
      <c r="AR594" s="139" t="s">
        <v>259</v>
      </c>
      <c r="AT594" s="139" t="s">
        <v>128</v>
      </c>
      <c r="AU594" s="139" t="s">
        <v>80</v>
      </c>
      <c r="AY594" s="18" t="s">
        <v>126</v>
      </c>
      <c r="BE594" s="140">
        <f>IF(N594="základní",J594,0)</f>
        <v>0</v>
      </c>
      <c r="BF594" s="140">
        <f>IF(N594="snížená",J594,0)</f>
        <v>0</v>
      </c>
      <c r="BG594" s="140">
        <f>IF(N594="zákl. přenesená",J594,0)</f>
        <v>0</v>
      </c>
      <c r="BH594" s="140">
        <f>IF(N594="sníž. přenesená",J594,0)</f>
        <v>0</v>
      </c>
      <c r="BI594" s="140">
        <f>IF(N594="nulová",J594,0)</f>
        <v>0</v>
      </c>
      <c r="BJ594" s="18" t="s">
        <v>76</v>
      </c>
      <c r="BK594" s="140">
        <f>ROUND(I594*H594,2)</f>
        <v>0</v>
      </c>
      <c r="BL594" s="18" t="s">
        <v>259</v>
      </c>
      <c r="BM594" s="139" t="s">
        <v>666</v>
      </c>
    </row>
    <row r="595" spans="2:65" s="1" customFormat="1" ht="10.199999999999999">
      <c r="B595" s="33"/>
      <c r="D595" s="141" t="s">
        <v>135</v>
      </c>
      <c r="F595" s="142" t="s">
        <v>667</v>
      </c>
      <c r="I595" s="143"/>
      <c r="L595" s="33"/>
      <c r="M595" s="144"/>
      <c r="T595" s="54"/>
      <c r="AT595" s="18" t="s">
        <v>135</v>
      </c>
      <c r="AU595" s="18" t="s">
        <v>80</v>
      </c>
    </row>
    <row r="596" spans="2:65" s="12" customFormat="1" ht="10.199999999999999">
      <c r="B596" s="145"/>
      <c r="D596" s="146" t="s">
        <v>137</v>
      </c>
      <c r="E596" s="147" t="s">
        <v>19</v>
      </c>
      <c r="F596" s="148" t="s">
        <v>138</v>
      </c>
      <c r="H596" s="147" t="s">
        <v>19</v>
      </c>
      <c r="I596" s="149"/>
      <c r="L596" s="145"/>
      <c r="M596" s="150"/>
      <c r="T596" s="151"/>
      <c r="AT596" s="147" t="s">
        <v>137</v>
      </c>
      <c r="AU596" s="147" t="s">
        <v>80</v>
      </c>
      <c r="AV596" s="12" t="s">
        <v>76</v>
      </c>
      <c r="AW596" s="12" t="s">
        <v>33</v>
      </c>
      <c r="AX596" s="12" t="s">
        <v>71</v>
      </c>
      <c r="AY596" s="147" t="s">
        <v>126</v>
      </c>
    </row>
    <row r="597" spans="2:65" s="13" customFormat="1" ht="10.199999999999999">
      <c r="B597" s="152"/>
      <c r="D597" s="146" t="s">
        <v>137</v>
      </c>
      <c r="E597" s="153" t="s">
        <v>19</v>
      </c>
      <c r="F597" s="154" t="s">
        <v>668</v>
      </c>
      <c r="H597" s="155">
        <v>60</v>
      </c>
      <c r="I597" s="156"/>
      <c r="L597" s="152"/>
      <c r="M597" s="157"/>
      <c r="T597" s="158"/>
      <c r="AT597" s="153" t="s">
        <v>137</v>
      </c>
      <c r="AU597" s="153" t="s">
        <v>80</v>
      </c>
      <c r="AV597" s="13" t="s">
        <v>80</v>
      </c>
      <c r="AW597" s="13" t="s">
        <v>33</v>
      </c>
      <c r="AX597" s="13" t="s">
        <v>76</v>
      </c>
      <c r="AY597" s="153" t="s">
        <v>126</v>
      </c>
    </row>
    <row r="598" spans="2:65" s="1" customFormat="1" ht="24.15" customHeight="1">
      <c r="B598" s="33"/>
      <c r="C598" s="173" t="s">
        <v>669</v>
      </c>
      <c r="D598" s="173" t="s">
        <v>213</v>
      </c>
      <c r="E598" s="174" t="s">
        <v>636</v>
      </c>
      <c r="F598" s="175" t="s">
        <v>637</v>
      </c>
      <c r="G598" s="176" t="s">
        <v>131</v>
      </c>
      <c r="H598" s="177">
        <v>66</v>
      </c>
      <c r="I598" s="178"/>
      <c r="J598" s="179">
        <f>ROUND(I598*H598,2)</f>
        <v>0</v>
      </c>
      <c r="K598" s="175" t="s">
        <v>19</v>
      </c>
      <c r="L598" s="180"/>
      <c r="M598" s="181" t="s">
        <v>19</v>
      </c>
      <c r="N598" s="182" t="s">
        <v>42</v>
      </c>
      <c r="P598" s="137">
        <f>O598*H598</f>
        <v>0</v>
      </c>
      <c r="Q598" s="137">
        <v>2.1999999999999999E-2</v>
      </c>
      <c r="R598" s="137">
        <f>Q598*H598</f>
        <v>1.452</v>
      </c>
      <c r="S598" s="137">
        <v>0</v>
      </c>
      <c r="T598" s="138">
        <f>S598*H598</f>
        <v>0</v>
      </c>
      <c r="AR598" s="139" t="s">
        <v>345</v>
      </c>
      <c r="AT598" s="139" t="s">
        <v>213</v>
      </c>
      <c r="AU598" s="139" t="s">
        <v>80</v>
      </c>
      <c r="AY598" s="18" t="s">
        <v>126</v>
      </c>
      <c r="BE598" s="140">
        <f>IF(N598="základní",J598,0)</f>
        <v>0</v>
      </c>
      <c r="BF598" s="140">
        <f>IF(N598="snížená",J598,0)</f>
        <v>0</v>
      </c>
      <c r="BG598" s="140">
        <f>IF(N598="zákl. přenesená",J598,0)</f>
        <v>0</v>
      </c>
      <c r="BH598" s="140">
        <f>IF(N598="sníž. přenesená",J598,0)</f>
        <v>0</v>
      </c>
      <c r="BI598" s="140">
        <f>IF(N598="nulová",J598,0)</f>
        <v>0</v>
      </c>
      <c r="BJ598" s="18" t="s">
        <v>76</v>
      </c>
      <c r="BK598" s="140">
        <f>ROUND(I598*H598,2)</f>
        <v>0</v>
      </c>
      <c r="BL598" s="18" t="s">
        <v>259</v>
      </c>
      <c r="BM598" s="139" t="s">
        <v>670</v>
      </c>
    </row>
    <row r="599" spans="2:65" s="13" customFormat="1" ht="10.199999999999999">
      <c r="B599" s="152"/>
      <c r="D599" s="146" t="s">
        <v>137</v>
      </c>
      <c r="F599" s="154" t="s">
        <v>671</v>
      </c>
      <c r="H599" s="155">
        <v>66</v>
      </c>
      <c r="I599" s="156"/>
      <c r="L599" s="152"/>
      <c r="M599" s="157"/>
      <c r="T599" s="158"/>
      <c r="AT599" s="153" t="s">
        <v>137</v>
      </c>
      <c r="AU599" s="153" t="s">
        <v>80</v>
      </c>
      <c r="AV599" s="13" t="s">
        <v>80</v>
      </c>
      <c r="AW599" s="13" t="s">
        <v>4</v>
      </c>
      <c r="AX599" s="13" t="s">
        <v>76</v>
      </c>
      <c r="AY599" s="153" t="s">
        <v>126</v>
      </c>
    </row>
    <row r="600" spans="2:65" s="1" customFormat="1" ht="16.5" customHeight="1">
      <c r="B600" s="33"/>
      <c r="C600" s="128" t="s">
        <v>672</v>
      </c>
      <c r="D600" s="128" t="s">
        <v>128</v>
      </c>
      <c r="E600" s="129" t="s">
        <v>673</v>
      </c>
      <c r="F600" s="130" t="s">
        <v>1015</v>
      </c>
      <c r="G600" s="131" t="s">
        <v>144</v>
      </c>
      <c r="H600" s="132">
        <v>320</v>
      </c>
      <c r="I600" s="133"/>
      <c r="J600" s="134">
        <f>ROUND(I600*H600,2)</f>
        <v>0</v>
      </c>
      <c r="K600" s="130" t="s">
        <v>132</v>
      </c>
      <c r="L600" s="33"/>
      <c r="M600" s="135" t="s">
        <v>19</v>
      </c>
      <c r="N600" s="136" t="s">
        <v>42</v>
      </c>
      <c r="P600" s="137">
        <f>O600*H600</f>
        <v>0</v>
      </c>
      <c r="Q600" s="137">
        <v>9.0000000000000006E-5</v>
      </c>
      <c r="R600" s="137">
        <f>Q600*H600</f>
        <v>2.8800000000000003E-2</v>
      </c>
      <c r="S600" s="137">
        <v>0</v>
      </c>
      <c r="T600" s="138">
        <f>S600*H600</f>
        <v>0</v>
      </c>
      <c r="AR600" s="139" t="s">
        <v>259</v>
      </c>
      <c r="AT600" s="139" t="s">
        <v>128</v>
      </c>
      <c r="AU600" s="139" t="s">
        <v>80</v>
      </c>
      <c r="AY600" s="18" t="s">
        <v>126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18" t="s">
        <v>76</v>
      </c>
      <c r="BK600" s="140">
        <f>ROUND(I600*H600,2)</f>
        <v>0</v>
      </c>
      <c r="BL600" s="18" t="s">
        <v>259</v>
      </c>
      <c r="BM600" s="139" t="s">
        <v>674</v>
      </c>
    </row>
    <row r="601" spans="2:65" s="1" customFormat="1" ht="10.199999999999999">
      <c r="B601" s="33"/>
      <c r="D601" s="141" t="s">
        <v>135</v>
      </c>
      <c r="F601" s="142" t="s">
        <v>675</v>
      </c>
      <c r="I601" s="143"/>
      <c r="L601" s="33"/>
      <c r="M601" s="144"/>
      <c r="T601" s="54"/>
      <c r="AT601" s="18" t="s">
        <v>135</v>
      </c>
      <c r="AU601" s="18" t="s">
        <v>80</v>
      </c>
    </row>
    <row r="602" spans="2:65" s="1" customFormat="1" ht="16.5" customHeight="1">
      <c r="B602" s="33"/>
      <c r="C602" s="128" t="s">
        <v>676</v>
      </c>
      <c r="D602" s="128" t="s">
        <v>128</v>
      </c>
      <c r="E602" s="129" t="s">
        <v>677</v>
      </c>
      <c r="F602" s="130" t="s">
        <v>678</v>
      </c>
      <c r="G602" s="131" t="s">
        <v>144</v>
      </c>
      <c r="H602" s="132">
        <v>90</v>
      </c>
      <c r="I602" s="133"/>
      <c r="J602" s="134">
        <f>ROUND(I602*H602,2)</f>
        <v>0</v>
      </c>
      <c r="K602" s="130" t="s">
        <v>132</v>
      </c>
      <c r="L602" s="33"/>
      <c r="M602" s="135" t="s">
        <v>19</v>
      </c>
      <c r="N602" s="136" t="s">
        <v>42</v>
      </c>
      <c r="P602" s="137">
        <f>O602*H602</f>
        <v>0</v>
      </c>
      <c r="Q602" s="137">
        <v>0</v>
      </c>
      <c r="R602" s="137">
        <f>Q602*H602</f>
        <v>0</v>
      </c>
      <c r="S602" s="137">
        <v>0</v>
      </c>
      <c r="T602" s="138">
        <f>S602*H602</f>
        <v>0</v>
      </c>
      <c r="AR602" s="139" t="s">
        <v>259</v>
      </c>
      <c r="AT602" s="139" t="s">
        <v>128</v>
      </c>
      <c r="AU602" s="139" t="s">
        <v>80</v>
      </c>
      <c r="AY602" s="18" t="s">
        <v>126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8" t="s">
        <v>76</v>
      </c>
      <c r="BK602" s="140">
        <f>ROUND(I602*H602,2)</f>
        <v>0</v>
      </c>
      <c r="BL602" s="18" t="s">
        <v>259</v>
      </c>
      <c r="BM602" s="139" t="s">
        <v>679</v>
      </c>
    </row>
    <row r="603" spans="2:65" s="1" customFormat="1" ht="10.199999999999999">
      <c r="B603" s="33"/>
      <c r="D603" s="141" t="s">
        <v>135</v>
      </c>
      <c r="F603" s="142" t="s">
        <v>680</v>
      </c>
      <c r="I603" s="143"/>
      <c r="L603" s="33"/>
      <c r="M603" s="144"/>
      <c r="T603" s="54"/>
      <c r="AT603" s="18" t="s">
        <v>135</v>
      </c>
      <c r="AU603" s="18" t="s">
        <v>80</v>
      </c>
    </row>
    <row r="604" spans="2:65" s="1" customFormat="1" ht="16.5" customHeight="1">
      <c r="B604" s="33"/>
      <c r="C604" s="128" t="s">
        <v>681</v>
      </c>
      <c r="D604" s="128" t="s">
        <v>128</v>
      </c>
      <c r="E604" s="129" t="s">
        <v>682</v>
      </c>
      <c r="F604" s="130" t="s">
        <v>683</v>
      </c>
      <c r="G604" s="131" t="s">
        <v>144</v>
      </c>
      <c r="H604" s="132">
        <v>30</v>
      </c>
      <c r="I604" s="133"/>
      <c r="J604" s="134">
        <f>ROUND(I604*H604,2)</f>
        <v>0</v>
      </c>
      <c r="K604" s="130" t="s">
        <v>132</v>
      </c>
      <c r="L604" s="33"/>
      <c r="M604" s="135" t="s">
        <v>19</v>
      </c>
      <c r="N604" s="136" t="s">
        <v>42</v>
      </c>
      <c r="P604" s="137">
        <f>O604*H604</f>
        <v>0</v>
      </c>
      <c r="Q604" s="137">
        <v>0</v>
      </c>
      <c r="R604" s="137">
        <f>Q604*H604</f>
        <v>0</v>
      </c>
      <c r="S604" s="137">
        <v>0</v>
      </c>
      <c r="T604" s="138">
        <f>S604*H604</f>
        <v>0</v>
      </c>
      <c r="AR604" s="139" t="s">
        <v>259</v>
      </c>
      <c r="AT604" s="139" t="s">
        <v>128</v>
      </c>
      <c r="AU604" s="139" t="s">
        <v>80</v>
      </c>
      <c r="AY604" s="18" t="s">
        <v>126</v>
      </c>
      <c r="BE604" s="140">
        <f>IF(N604="základní",J604,0)</f>
        <v>0</v>
      </c>
      <c r="BF604" s="140">
        <f>IF(N604="snížená",J604,0)</f>
        <v>0</v>
      </c>
      <c r="BG604" s="140">
        <f>IF(N604="zákl. přenesená",J604,0)</f>
        <v>0</v>
      </c>
      <c r="BH604" s="140">
        <f>IF(N604="sníž. přenesená",J604,0)</f>
        <v>0</v>
      </c>
      <c r="BI604" s="140">
        <f>IF(N604="nulová",J604,0)</f>
        <v>0</v>
      </c>
      <c r="BJ604" s="18" t="s">
        <v>76</v>
      </c>
      <c r="BK604" s="140">
        <f>ROUND(I604*H604,2)</f>
        <v>0</v>
      </c>
      <c r="BL604" s="18" t="s">
        <v>259</v>
      </c>
      <c r="BM604" s="139" t="s">
        <v>684</v>
      </c>
    </row>
    <row r="605" spans="2:65" s="1" customFormat="1" ht="10.199999999999999">
      <c r="B605" s="33"/>
      <c r="D605" s="141" t="s">
        <v>135</v>
      </c>
      <c r="F605" s="142" t="s">
        <v>685</v>
      </c>
      <c r="I605" s="143"/>
      <c r="L605" s="33"/>
      <c r="M605" s="144"/>
      <c r="T605" s="54"/>
      <c r="AT605" s="18" t="s">
        <v>135</v>
      </c>
      <c r="AU605" s="18" t="s">
        <v>80</v>
      </c>
    </row>
    <row r="606" spans="2:65" s="1" customFormat="1" ht="16.5" customHeight="1">
      <c r="B606" s="33"/>
      <c r="C606" s="128" t="s">
        <v>686</v>
      </c>
      <c r="D606" s="128" t="s">
        <v>128</v>
      </c>
      <c r="E606" s="129" t="s">
        <v>687</v>
      </c>
      <c r="F606" s="130" t="s">
        <v>688</v>
      </c>
      <c r="G606" s="131" t="s">
        <v>131</v>
      </c>
      <c r="H606" s="132">
        <v>88</v>
      </c>
      <c r="I606" s="133"/>
      <c r="J606" s="134">
        <f>ROUND(I606*H606,2)</f>
        <v>0</v>
      </c>
      <c r="K606" s="130" t="s">
        <v>132</v>
      </c>
      <c r="L606" s="33"/>
      <c r="M606" s="135" t="s">
        <v>19</v>
      </c>
      <c r="N606" s="136" t="s">
        <v>42</v>
      </c>
      <c r="P606" s="137">
        <f>O606*H606</f>
        <v>0</v>
      </c>
      <c r="Q606" s="137">
        <v>5.0000000000000002E-5</v>
      </c>
      <c r="R606" s="137">
        <f>Q606*H606</f>
        <v>4.4000000000000003E-3</v>
      </c>
      <c r="S606" s="137">
        <v>0</v>
      </c>
      <c r="T606" s="138">
        <f>S606*H606</f>
        <v>0</v>
      </c>
      <c r="AR606" s="139" t="s">
        <v>259</v>
      </c>
      <c r="AT606" s="139" t="s">
        <v>128</v>
      </c>
      <c r="AU606" s="139" t="s">
        <v>80</v>
      </c>
      <c r="AY606" s="18" t="s">
        <v>126</v>
      </c>
      <c r="BE606" s="140">
        <f>IF(N606="základní",J606,0)</f>
        <v>0</v>
      </c>
      <c r="BF606" s="140">
        <f>IF(N606="snížená",J606,0)</f>
        <v>0</v>
      </c>
      <c r="BG606" s="140">
        <f>IF(N606="zákl. přenesená",J606,0)</f>
        <v>0</v>
      </c>
      <c r="BH606" s="140">
        <f>IF(N606="sníž. přenesená",J606,0)</f>
        <v>0</v>
      </c>
      <c r="BI606" s="140">
        <f>IF(N606="nulová",J606,0)</f>
        <v>0</v>
      </c>
      <c r="BJ606" s="18" t="s">
        <v>76</v>
      </c>
      <c r="BK606" s="140">
        <f>ROUND(I606*H606,2)</f>
        <v>0</v>
      </c>
      <c r="BL606" s="18" t="s">
        <v>259</v>
      </c>
      <c r="BM606" s="139" t="s">
        <v>689</v>
      </c>
    </row>
    <row r="607" spans="2:65" s="1" customFormat="1" ht="10.199999999999999">
      <c r="B607" s="33"/>
      <c r="D607" s="141" t="s">
        <v>135</v>
      </c>
      <c r="F607" s="142" t="s">
        <v>690</v>
      </c>
      <c r="I607" s="143"/>
      <c r="L607" s="33"/>
      <c r="M607" s="144"/>
      <c r="T607" s="54"/>
      <c r="AT607" s="18" t="s">
        <v>135</v>
      </c>
      <c r="AU607" s="18" t="s">
        <v>80</v>
      </c>
    </row>
    <row r="608" spans="2:65" s="12" customFormat="1" ht="10.199999999999999">
      <c r="B608" s="145"/>
      <c r="D608" s="146" t="s">
        <v>137</v>
      </c>
      <c r="E608" s="147" t="s">
        <v>19</v>
      </c>
      <c r="F608" s="148" t="s">
        <v>138</v>
      </c>
      <c r="H608" s="147" t="s">
        <v>19</v>
      </c>
      <c r="I608" s="149"/>
      <c r="L608" s="145"/>
      <c r="M608" s="150"/>
      <c r="T608" s="151"/>
      <c r="AT608" s="147" t="s">
        <v>137</v>
      </c>
      <c r="AU608" s="147" t="s">
        <v>80</v>
      </c>
      <c r="AV608" s="12" t="s">
        <v>76</v>
      </c>
      <c r="AW608" s="12" t="s">
        <v>33</v>
      </c>
      <c r="AX608" s="12" t="s">
        <v>71</v>
      </c>
      <c r="AY608" s="147" t="s">
        <v>126</v>
      </c>
    </row>
    <row r="609" spans="2:65" s="13" customFormat="1" ht="10.199999999999999">
      <c r="B609" s="152"/>
      <c r="D609" s="146" t="s">
        <v>137</v>
      </c>
      <c r="E609" s="153" t="s">
        <v>19</v>
      </c>
      <c r="F609" s="154" t="s">
        <v>597</v>
      </c>
      <c r="H609" s="155">
        <v>28</v>
      </c>
      <c r="I609" s="156"/>
      <c r="L609" s="152"/>
      <c r="M609" s="157"/>
      <c r="T609" s="158"/>
      <c r="AT609" s="153" t="s">
        <v>137</v>
      </c>
      <c r="AU609" s="153" t="s">
        <v>80</v>
      </c>
      <c r="AV609" s="13" t="s">
        <v>80</v>
      </c>
      <c r="AW609" s="13" t="s">
        <v>33</v>
      </c>
      <c r="AX609" s="13" t="s">
        <v>71</v>
      </c>
      <c r="AY609" s="153" t="s">
        <v>126</v>
      </c>
    </row>
    <row r="610" spans="2:65" s="13" customFormat="1" ht="10.199999999999999">
      <c r="B610" s="152"/>
      <c r="D610" s="146" t="s">
        <v>137</v>
      </c>
      <c r="E610" s="153" t="s">
        <v>19</v>
      </c>
      <c r="F610" s="154" t="s">
        <v>467</v>
      </c>
      <c r="H610" s="155">
        <v>10</v>
      </c>
      <c r="I610" s="156"/>
      <c r="L610" s="152"/>
      <c r="M610" s="157"/>
      <c r="T610" s="158"/>
      <c r="AT610" s="153" t="s">
        <v>137</v>
      </c>
      <c r="AU610" s="153" t="s">
        <v>80</v>
      </c>
      <c r="AV610" s="13" t="s">
        <v>80</v>
      </c>
      <c r="AW610" s="13" t="s">
        <v>33</v>
      </c>
      <c r="AX610" s="13" t="s">
        <v>71</v>
      </c>
      <c r="AY610" s="153" t="s">
        <v>126</v>
      </c>
    </row>
    <row r="611" spans="2:65" s="13" customFormat="1" ht="10.199999999999999">
      <c r="B611" s="152"/>
      <c r="D611" s="146" t="s">
        <v>137</v>
      </c>
      <c r="E611" s="153" t="s">
        <v>19</v>
      </c>
      <c r="F611" s="154" t="s">
        <v>584</v>
      </c>
      <c r="H611" s="155">
        <v>50</v>
      </c>
      <c r="I611" s="156"/>
      <c r="L611" s="152"/>
      <c r="M611" s="157"/>
      <c r="T611" s="158"/>
      <c r="AT611" s="153" t="s">
        <v>137</v>
      </c>
      <c r="AU611" s="153" t="s">
        <v>80</v>
      </c>
      <c r="AV611" s="13" t="s">
        <v>80</v>
      </c>
      <c r="AW611" s="13" t="s">
        <v>33</v>
      </c>
      <c r="AX611" s="13" t="s">
        <v>71</v>
      </c>
      <c r="AY611" s="153" t="s">
        <v>126</v>
      </c>
    </row>
    <row r="612" spans="2:65" s="14" customFormat="1" ht="10.199999999999999">
      <c r="B612" s="159"/>
      <c r="D612" s="146" t="s">
        <v>137</v>
      </c>
      <c r="E612" s="160" t="s">
        <v>19</v>
      </c>
      <c r="F612" s="161" t="s">
        <v>166</v>
      </c>
      <c r="H612" s="162">
        <v>88</v>
      </c>
      <c r="I612" s="163"/>
      <c r="L612" s="159"/>
      <c r="M612" s="164"/>
      <c r="T612" s="165"/>
      <c r="AT612" s="160" t="s">
        <v>137</v>
      </c>
      <c r="AU612" s="160" t="s">
        <v>80</v>
      </c>
      <c r="AV612" s="14" t="s">
        <v>133</v>
      </c>
      <c r="AW612" s="14" t="s">
        <v>33</v>
      </c>
      <c r="AX612" s="14" t="s">
        <v>76</v>
      </c>
      <c r="AY612" s="160" t="s">
        <v>126</v>
      </c>
    </row>
    <row r="613" spans="2:65" s="1" customFormat="1" ht="24.15" customHeight="1">
      <c r="B613" s="33"/>
      <c r="C613" s="128" t="s">
        <v>691</v>
      </c>
      <c r="D613" s="128" t="s">
        <v>128</v>
      </c>
      <c r="E613" s="129" t="s">
        <v>692</v>
      </c>
      <c r="F613" s="130" t="s">
        <v>693</v>
      </c>
      <c r="G613" s="131" t="s">
        <v>426</v>
      </c>
      <c r="H613" s="132">
        <v>2.8410000000000002</v>
      </c>
      <c r="I613" s="133"/>
      <c r="J613" s="134">
        <f>ROUND(I613*H613,2)</f>
        <v>0</v>
      </c>
      <c r="K613" s="130" t="s">
        <v>132</v>
      </c>
      <c r="L613" s="33"/>
      <c r="M613" s="135" t="s">
        <v>19</v>
      </c>
      <c r="N613" s="136" t="s">
        <v>42</v>
      </c>
      <c r="P613" s="137">
        <f>O613*H613</f>
        <v>0</v>
      </c>
      <c r="Q613" s="137">
        <v>0</v>
      </c>
      <c r="R613" s="137">
        <f>Q613*H613</f>
        <v>0</v>
      </c>
      <c r="S613" s="137">
        <v>0</v>
      </c>
      <c r="T613" s="138">
        <f>S613*H613</f>
        <v>0</v>
      </c>
      <c r="AR613" s="139" t="s">
        <v>259</v>
      </c>
      <c r="AT613" s="139" t="s">
        <v>128</v>
      </c>
      <c r="AU613" s="139" t="s">
        <v>80</v>
      </c>
      <c r="AY613" s="18" t="s">
        <v>126</v>
      </c>
      <c r="BE613" s="140">
        <f>IF(N613="základní",J613,0)</f>
        <v>0</v>
      </c>
      <c r="BF613" s="140">
        <f>IF(N613="snížená",J613,0)</f>
        <v>0</v>
      </c>
      <c r="BG613" s="140">
        <f>IF(N613="zákl. přenesená",J613,0)</f>
        <v>0</v>
      </c>
      <c r="BH613" s="140">
        <f>IF(N613="sníž. přenesená",J613,0)</f>
        <v>0</v>
      </c>
      <c r="BI613" s="140">
        <f>IF(N613="nulová",J613,0)</f>
        <v>0</v>
      </c>
      <c r="BJ613" s="18" t="s">
        <v>76</v>
      </c>
      <c r="BK613" s="140">
        <f>ROUND(I613*H613,2)</f>
        <v>0</v>
      </c>
      <c r="BL613" s="18" t="s">
        <v>259</v>
      </c>
      <c r="BM613" s="139" t="s">
        <v>694</v>
      </c>
    </row>
    <row r="614" spans="2:65" s="1" customFormat="1" ht="10.199999999999999">
      <c r="B614" s="33"/>
      <c r="D614" s="141" t="s">
        <v>135</v>
      </c>
      <c r="F614" s="142" t="s">
        <v>695</v>
      </c>
      <c r="I614" s="143"/>
      <c r="L614" s="33"/>
      <c r="M614" s="144"/>
      <c r="T614" s="54"/>
      <c r="AT614" s="18" t="s">
        <v>135</v>
      </c>
      <c r="AU614" s="18" t="s">
        <v>80</v>
      </c>
    </row>
    <row r="615" spans="2:65" s="11" customFormat="1" ht="22.8" customHeight="1">
      <c r="B615" s="116"/>
      <c r="D615" s="117" t="s">
        <v>70</v>
      </c>
      <c r="E615" s="126" t="s">
        <v>696</v>
      </c>
      <c r="F615" s="126" t="s">
        <v>697</v>
      </c>
      <c r="I615" s="119"/>
      <c r="J615" s="127">
        <f>BK615</f>
        <v>0</v>
      </c>
      <c r="L615" s="116"/>
      <c r="M615" s="121"/>
      <c r="P615" s="122">
        <f>SUM(P616:P630)</f>
        <v>0</v>
      </c>
      <c r="R615" s="122">
        <f>SUM(R616:R630)</f>
        <v>0.52932999999999997</v>
      </c>
      <c r="T615" s="123">
        <f>SUM(T616:T630)</f>
        <v>0</v>
      </c>
      <c r="AR615" s="117" t="s">
        <v>80</v>
      </c>
      <c r="AT615" s="124" t="s">
        <v>70</v>
      </c>
      <c r="AU615" s="124" t="s">
        <v>76</v>
      </c>
      <c r="AY615" s="117" t="s">
        <v>126</v>
      </c>
      <c r="BK615" s="125">
        <f>SUM(BK616:BK630)</f>
        <v>0</v>
      </c>
    </row>
    <row r="616" spans="2:65" s="1" customFormat="1" ht="24.15" customHeight="1">
      <c r="B616" s="33"/>
      <c r="C616" s="128" t="s">
        <v>698</v>
      </c>
      <c r="D616" s="128" t="s">
        <v>128</v>
      </c>
      <c r="E616" s="129" t="s">
        <v>699</v>
      </c>
      <c r="F616" s="130" t="s">
        <v>700</v>
      </c>
      <c r="G616" s="131" t="s">
        <v>144</v>
      </c>
      <c r="H616" s="132">
        <v>9</v>
      </c>
      <c r="I616" s="133"/>
      <c r="J616" s="134">
        <f>ROUND(I616*H616,2)</f>
        <v>0</v>
      </c>
      <c r="K616" s="130" t="s">
        <v>132</v>
      </c>
      <c r="L616" s="33"/>
      <c r="M616" s="135" t="s">
        <v>19</v>
      </c>
      <c r="N616" s="136" t="s">
        <v>42</v>
      </c>
      <c r="P616" s="137">
        <f>O616*H616</f>
        <v>0</v>
      </c>
      <c r="Q616" s="137">
        <v>3.8E-3</v>
      </c>
      <c r="R616" s="137">
        <f>Q616*H616</f>
        <v>3.4200000000000001E-2</v>
      </c>
      <c r="S616" s="137">
        <v>0</v>
      </c>
      <c r="T616" s="138">
        <f>S616*H616</f>
        <v>0</v>
      </c>
      <c r="AR616" s="139" t="s">
        <v>259</v>
      </c>
      <c r="AT616" s="139" t="s">
        <v>128</v>
      </c>
      <c r="AU616" s="139" t="s">
        <v>80</v>
      </c>
      <c r="AY616" s="18" t="s">
        <v>126</v>
      </c>
      <c r="BE616" s="140">
        <f>IF(N616="základní",J616,0)</f>
        <v>0</v>
      </c>
      <c r="BF616" s="140">
        <f>IF(N616="snížená",J616,0)</f>
        <v>0</v>
      </c>
      <c r="BG616" s="140">
        <f>IF(N616="zákl. přenesená",J616,0)</f>
        <v>0</v>
      </c>
      <c r="BH616" s="140">
        <f>IF(N616="sníž. přenesená",J616,0)</f>
        <v>0</v>
      </c>
      <c r="BI616" s="140">
        <f>IF(N616="nulová",J616,0)</f>
        <v>0</v>
      </c>
      <c r="BJ616" s="18" t="s">
        <v>76</v>
      </c>
      <c r="BK616" s="140">
        <f>ROUND(I616*H616,2)</f>
        <v>0</v>
      </c>
      <c r="BL616" s="18" t="s">
        <v>259</v>
      </c>
      <c r="BM616" s="139" t="s">
        <v>701</v>
      </c>
    </row>
    <row r="617" spans="2:65" s="1" customFormat="1" ht="10.199999999999999">
      <c r="B617" s="33"/>
      <c r="D617" s="141" t="s">
        <v>135</v>
      </c>
      <c r="F617" s="142" t="s">
        <v>702</v>
      </c>
      <c r="I617" s="143"/>
      <c r="L617" s="33"/>
      <c r="M617" s="144"/>
      <c r="T617" s="54"/>
      <c r="AT617" s="18" t="s">
        <v>135</v>
      </c>
      <c r="AU617" s="18" t="s">
        <v>80</v>
      </c>
    </row>
    <row r="618" spans="2:65" s="12" customFormat="1" ht="10.199999999999999">
      <c r="B618" s="145"/>
      <c r="D618" s="146" t="s">
        <v>137</v>
      </c>
      <c r="E618" s="147" t="s">
        <v>19</v>
      </c>
      <c r="F618" s="148" t="s">
        <v>138</v>
      </c>
      <c r="H618" s="147" t="s">
        <v>19</v>
      </c>
      <c r="I618" s="149"/>
      <c r="L618" s="145"/>
      <c r="M618" s="150"/>
      <c r="T618" s="151"/>
      <c r="AT618" s="147" t="s">
        <v>137</v>
      </c>
      <c r="AU618" s="147" t="s">
        <v>80</v>
      </c>
      <c r="AV618" s="12" t="s">
        <v>76</v>
      </c>
      <c r="AW618" s="12" t="s">
        <v>33</v>
      </c>
      <c r="AX618" s="12" t="s">
        <v>71</v>
      </c>
      <c r="AY618" s="147" t="s">
        <v>126</v>
      </c>
    </row>
    <row r="619" spans="2:65" s="12" customFormat="1" ht="10.199999999999999">
      <c r="B619" s="145"/>
      <c r="D619" s="146" t="s">
        <v>137</v>
      </c>
      <c r="E619" s="147" t="s">
        <v>19</v>
      </c>
      <c r="F619" s="148" t="s">
        <v>703</v>
      </c>
      <c r="H619" s="147" t="s">
        <v>19</v>
      </c>
      <c r="I619" s="149"/>
      <c r="L619" s="145"/>
      <c r="M619" s="150"/>
      <c r="T619" s="151"/>
      <c r="AT619" s="147" t="s">
        <v>137</v>
      </c>
      <c r="AU619" s="147" t="s">
        <v>80</v>
      </c>
      <c r="AV619" s="12" t="s">
        <v>76</v>
      </c>
      <c r="AW619" s="12" t="s">
        <v>33</v>
      </c>
      <c r="AX619" s="12" t="s">
        <v>71</v>
      </c>
      <c r="AY619" s="147" t="s">
        <v>126</v>
      </c>
    </row>
    <row r="620" spans="2:65" s="13" customFormat="1" ht="10.199999999999999">
      <c r="B620" s="152"/>
      <c r="D620" s="146" t="s">
        <v>137</v>
      </c>
      <c r="E620" s="153" t="s">
        <v>19</v>
      </c>
      <c r="F620" s="154" t="s">
        <v>704</v>
      </c>
      <c r="H620" s="155">
        <v>9</v>
      </c>
      <c r="I620" s="156"/>
      <c r="L620" s="152"/>
      <c r="M620" s="157"/>
      <c r="T620" s="158"/>
      <c r="AT620" s="153" t="s">
        <v>137</v>
      </c>
      <c r="AU620" s="153" t="s">
        <v>80</v>
      </c>
      <c r="AV620" s="13" t="s">
        <v>80</v>
      </c>
      <c r="AW620" s="13" t="s">
        <v>33</v>
      </c>
      <c r="AX620" s="13" t="s">
        <v>76</v>
      </c>
      <c r="AY620" s="153" t="s">
        <v>126</v>
      </c>
    </row>
    <row r="621" spans="2:65" s="1" customFormat="1" ht="16.5" customHeight="1">
      <c r="B621" s="33"/>
      <c r="C621" s="173" t="s">
        <v>705</v>
      </c>
      <c r="D621" s="173" t="s">
        <v>213</v>
      </c>
      <c r="E621" s="174" t="s">
        <v>706</v>
      </c>
      <c r="F621" s="175" t="s">
        <v>707</v>
      </c>
      <c r="G621" s="176" t="s">
        <v>131</v>
      </c>
      <c r="H621" s="177">
        <v>3.6</v>
      </c>
      <c r="I621" s="178"/>
      <c r="J621" s="179">
        <f>ROUND(I621*H621,2)</f>
        <v>0</v>
      </c>
      <c r="K621" s="175" t="s">
        <v>19</v>
      </c>
      <c r="L621" s="180"/>
      <c r="M621" s="181" t="s">
        <v>19</v>
      </c>
      <c r="N621" s="182" t="s">
        <v>42</v>
      </c>
      <c r="P621" s="137">
        <f>O621*H621</f>
        <v>0</v>
      </c>
      <c r="Q621" s="137">
        <v>0.13500000000000001</v>
      </c>
      <c r="R621" s="137">
        <f>Q621*H621</f>
        <v>0.48600000000000004</v>
      </c>
      <c r="S621" s="137">
        <v>0</v>
      </c>
      <c r="T621" s="138">
        <f>S621*H621</f>
        <v>0</v>
      </c>
      <c r="AR621" s="139" t="s">
        <v>345</v>
      </c>
      <c r="AT621" s="139" t="s">
        <v>213</v>
      </c>
      <c r="AU621" s="139" t="s">
        <v>80</v>
      </c>
      <c r="AY621" s="18" t="s">
        <v>126</v>
      </c>
      <c r="BE621" s="140">
        <f>IF(N621="základní",J621,0)</f>
        <v>0</v>
      </c>
      <c r="BF621" s="140">
        <f>IF(N621="snížená",J621,0)</f>
        <v>0</v>
      </c>
      <c r="BG621" s="140">
        <f>IF(N621="zákl. přenesená",J621,0)</f>
        <v>0</v>
      </c>
      <c r="BH621" s="140">
        <f>IF(N621="sníž. přenesená",J621,0)</f>
        <v>0</v>
      </c>
      <c r="BI621" s="140">
        <f>IF(N621="nulová",J621,0)</f>
        <v>0</v>
      </c>
      <c r="BJ621" s="18" t="s">
        <v>76</v>
      </c>
      <c r="BK621" s="140">
        <f>ROUND(I621*H621,2)</f>
        <v>0</v>
      </c>
      <c r="BL621" s="18" t="s">
        <v>259</v>
      </c>
      <c r="BM621" s="139" t="s">
        <v>708</v>
      </c>
    </row>
    <row r="622" spans="2:65" s="13" customFormat="1" ht="10.199999999999999">
      <c r="B622" s="152"/>
      <c r="D622" s="146" t="s">
        <v>137</v>
      </c>
      <c r="F622" s="154" t="s">
        <v>709</v>
      </c>
      <c r="H622" s="155">
        <v>3.6</v>
      </c>
      <c r="I622" s="156"/>
      <c r="L622" s="152"/>
      <c r="M622" s="157"/>
      <c r="T622" s="158"/>
      <c r="AT622" s="153" t="s">
        <v>137</v>
      </c>
      <c r="AU622" s="153" t="s">
        <v>80</v>
      </c>
      <c r="AV622" s="13" t="s">
        <v>80</v>
      </c>
      <c r="AW622" s="13" t="s">
        <v>4</v>
      </c>
      <c r="AX622" s="13" t="s">
        <v>76</v>
      </c>
      <c r="AY622" s="153" t="s">
        <v>126</v>
      </c>
    </row>
    <row r="623" spans="2:65" s="1" customFormat="1" ht="16.5" customHeight="1">
      <c r="B623" s="33"/>
      <c r="C623" s="128" t="s">
        <v>710</v>
      </c>
      <c r="D623" s="128" t="s">
        <v>128</v>
      </c>
      <c r="E623" s="129" t="s">
        <v>711</v>
      </c>
      <c r="F623" s="130" t="s">
        <v>712</v>
      </c>
      <c r="G623" s="131" t="s">
        <v>131</v>
      </c>
      <c r="H623" s="132">
        <v>3</v>
      </c>
      <c r="I623" s="133"/>
      <c r="J623" s="134">
        <f>ROUND(I623*H623,2)</f>
        <v>0</v>
      </c>
      <c r="K623" s="130" t="s">
        <v>132</v>
      </c>
      <c r="L623" s="33"/>
      <c r="M623" s="135" t="s">
        <v>19</v>
      </c>
      <c r="N623" s="136" t="s">
        <v>42</v>
      </c>
      <c r="P623" s="137">
        <f>O623*H623</f>
        <v>0</v>
      </c>
      <c r="Q623" s="137">
        <v>2.9999999999999997E-4</v>
      </c>
      <c r="R623" s="137">
        <f>Q623*H623</f>
        <v>8.9999999999999998E-4</v>
      </c>
      <c r="S623" s="137">
        <v>0</v>
      </c>
      <c r="T623" s="138">
        <f>S623*H623</f>
        <v>0</v>
      </c>
      <c r="AR623" s="139" t="s">
        <v>259</v>
      </c>
      <c r="AT623" s="139" t="s">
        <v>128</v>
      </c>
      <c r="AU623" s="139" t="s">
        <v>80</v>
      </c>
      <c r="AY623" s="18" t="s">
        <v>126</v>
      </c>
      <c r="BE623" s="140">
        <f>IF(N623="základní",J623,0)</f>
        <v>0</v>
      </c>
      <c r="BF623" s="140">
        <f>IF(N623="snížená",J623,0)</f>
        <v>0</v>
      </c>
      <c r="BG623" s="140">
        <f>IF(N623="zákl. přenesená",J623,0)</f>
        <v>0</v>
      </c>
      <c r="BH623" s="140">
        <f>IF(N623="sníž. přenesená",J623,0)</f>
        <v>0</v>
      </c>
      <c r="BI623" s="140">
        <f>IF(N623="nulová",J623,0)</f>
        <v>0</v>
      </c>
      <c r="BJ623" s="18" t="s">
        <v>76</v>
      </c>
      <c r="BK623" s="140">
        <f>ROUND(I623*H623,2)</f>
        <v>0</v>
      </c>
      <c r="BL623" s="18" t="s">
        <v>259</v>
      </c>
      <c r="BM623" s="139" t="s">
        <v>713</v>
      </c>
    </row>
    <row r="624" spans="2:65" s="1" customFormat="1" ht="10.199999999999999">
      <c r="B624" s="33"/>
      <c r="D624" s="141" t="s">
        <v>135</v>
      </c>
      <c r="F624" s="142" t="s">
        <v>714</v>
      </c>
      <c r="I624" s="143"/>
      <c r="L624" s="33"/>
      <c r="M624" s="144"/>
      <c r="T624" s="54"/>
      <c r="AT624" s="18" t="s">
        <v>135</v>
      </c>
      <c r="AU624" s="18" t="s">
        <v>80</v>
      </c>
    </row>
    <row r="625" spans="2:65" s="1" customFormat="1" ht="16.5" customHeight="1">
      <c r="B625" s="33"/>
      <c r="C625" s="128" t="s">
        <v>715</v>
      </c>
      <c r="D625" s="128" t="s">
        <v>128</v>
      </c>
      <c r="E625" s="129" t="s">
        <v>716</v>
      </c>
      <c r="F625" s="130" t="s">
        <v>1016</v>
      </c>
      <c r="G625" s="131" t="s">
        <v>144</v>
      </c>
      <c r="H625" s="132">
        <v>20</v>
      </c>
      <c r="I625" s="133"/>
      <c r="J625" s="134">
        <f>ROUND(I625*H625,2)</f>
        <v>0</v>
      </c>
      <c r="K625" s="130" t="s">
        <v>132</v>
      </c>
      <c r="L625" s="33"/>
      <c r="M625" s="135" t="s">
        <v>19</v>
      </c>
      <c r="N625" s="136" t="s">
        <v>42</v>
      </c>
      <c r="P625" s="137">
        <f>O625*H625</f>
        <v>0</v>
      </c>
      <c r="Q625" s="137">
        <v>4.0999999999999999E-4</v>
      </c>
      <c r="R625" s="137">
        <f>Q625*H625</f>
        <v>8.199999999999999E-3</v>
      </c>
      <c r="S625" s="137">
        <v>0</v>
      </c>
      <c r="T625" s="138">
        <f>S625*H625</f>
        <v>0</v>
      </c>
      <c r="AR625" s="139" t="s">
        <v>259</v>
      </c>
      <c r="AT625" s="139" t="s">
        <v>128</v>
      </c>
      <c r="AU625" s="139" t="s">
        <v>80</v>
      </c>
      <c r="AY625" s="18" t="s">
        <v>126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8" t="s">
        <v>76</v>
      </c>
      <c r="BK625" s="140">
        <f>ROUND(I625*H625,2)</f>
        <v>0</v>
      </c>
      <c r="BL625" s="18" t="s">
        <v>259</v>
      </c>
      <c r="BM625" s="139" t="s">
        <v>717</v>
      </c>
    </row>
    <row r="626" spans="2:65" s="1" customFormat="1" ht="10.199999999999999">
      <c r="B626" s="33"/>
      <c r="D626" s="141" t="s">
        <v>135</v>
      </c>
      <c r="F626" s="142" t="s">
        <v>718</v>
      </c>
      <c r="I626" s="143"/>
      <c r="L626" s="33"/>
      <c r="M626" s="144"/>
      <c r="T626" s="54"/>
      <c r="AT626" s="18" t="s">
        <v>135</v>
      </c>
      <c r="AU626" s="18" t="s">
        <v>80</v>
      </c>
    </row>
    <row r="627" spans="2:65" s="1" customFormat="1" ht="16.5" customHeight="1">
      <c r="B627" s="33"/>
      <c r="C627" s="128" t="s">
        <v>719</v>
      </c>
      <c r="D627" s="128" t="s">
        <v>128</v>
      </c>
      <c r="E627" s="129" t="s">
        <v>720</v>
      </c>
      <c r="F627" s="130" t="s">
        <v>721</v>
      </c>
      <c r="G627" s="131" t="s">
        <v>131</v>
      </c>
      <c r="H627" s="132">
        <v>3</v>
      </c>
      <c r="I627" s="133"/>
      <c r="J627" s="134">
        <f>ROUND(I627*H627,2)</f>
        <v>0</v>
      </c>
      <c r="K627" s="130" t="s">
        <v>132</v>
      </c>
      <c r="L627" s="33"/>
      <c r="M627" s="135" t="s">
        <v>19</v>
      </c>
      <c r="N627" s="136" t="s">
        <v>42</v>
      </c>
      <c r="P627" s="137">
        <f>O627*H627</f>
        <v>0</v>
      </c>
      <c r="Q627" s="137">
        <v>1.0000000000000001E-5</v>
      </c>
      <c r="R627" s="137">
        <f>Q627*H627</f>
        <v>3.0000000000000004E-5</v>
      </c>
      <c r="S627" s="137">
        <v>0</v>
      </c>
      <c r="T627" s="138">
        <f>S627*H627</f>
        <v>0</v>
      </c>
      <c r="AR627" s="139" t="s">
        <v>259</v>
      </c>
      <c r="AT627" s="139" t="s">
        <v>128</v>
      </c>
      <c r="AU627" s="139" t="s">
        <v>80</v>
      </c>
      <c r="AY627" s="18" t="s">
        <v>126</v>
      </c>
      <c r="BE627" s="140">
        <f>IF(N627="základní",J627,0)</f>
        <v>0</v>
      </c>
      <c r="BF627" s="140">
        <f>IF(N627="snížená",J627,0)</f>
        <v>0</v>
      </c>
      <c r="BG627" s="140">
        <f>IF(N627="zákl. přenesená",J627,0)</f>
        <v>0</v>
      </c>
      <c r="BH627" s="140">
        <f>IF(N627="sníž. přenesená",J627,0)</f>
        <v>0</v>
      </c>
      <c r="BI627" s="140">
        <f>IF(N627="nulová",J627,0)</f>
        <v>0</v>
      </c>
      <c r="BJ627" s="18" t="s">
        <v>76</v>
      </c>
      <c r="BK627" s="140">
        <f>ROUND(I627*H627,2)</f>
        <v>0</v>
      </c>
      <c r="BL627" s="18" t="s">
        <v>259</v>
      </c>
      <c r="BM627" s="139" t="s">
        <v>722</v>
      </c>
    </row>
    <row r="628" spans="2:65" s="1" customFormat="1" ht="10.199999999999999">
      <c r="B628" s="33"/>
      <c r="D628" s="141" t="s">
        <v>135</v>
      </c>
      <c r="F628" s="142" t="s">
        <v>723</v>
      </c>
      <c r="I628" s="143"/>
      <c r="L628" s="33"/>
      <c r="M628" s="144"/>
      <c r="T628" s="54"/>
      <c r="AT628" s="18" t="s">
        <v>135</v>
      </c>
      <c r="AU628" s="18" t="s">
        <v>80</v>
      </c>
    </row>
    <row r="629" spans="2:65" s="1" customFormat="1" ht="37.799999999999997" customHeight="1">
      <c r="B629" s="33"/>
      <c r="C629" s="128" t="s">
        <v>724</v>
      </c>
      <c r="D629" s="128" t="s">
        <v>128</v>
      </c>
      <c r="E629" s="129" t="s">
        <v>725</v>
      </c>
      <c r="F629" s="130" t="s">
        <v>726</v>
      </c>
      <c r="G629" s="131" t="s">
        <v>426</v>
      </c>
      <c r="H629" s="132">
        <v>0.52900000000000003</v>
      </c>
      <c r="I629" s="133"/>
      <c r="J629" s="134">
        <f>ROUND(I629*H629,2)</f>
        <v>0</v>
      </c>
      <c r="K629" s="130" t="s">
        <v>132</v>
      </c>
      <c r="L629" s="33"/>
      <c r="M629" s="135" t="s">
        <v>19</v>
      </c>
      <c r="N629" s="136" t="s">
        <v>42</v>
      </c>
      <c r="P629" s="137">
        <f>O629*H629</f>
        <v>0</v>
      </c>
      <c r="Q629" s="137">
        <v>0</v>
      </c>
      <c r="R629" s="137">
        <f>Q629*H629</f>
        <v>0</v>
      </c>
      <c r="S629" s="137">
        <v>0</v>
      </c>
      <c r="T629" s="138">
        <f>S629*H629</f>
        <v>0</v>
      </c>
      <c r="AR629" s="139" t="s">
        <v>259</v>
      </c>
      <c r="AT629" s="139" t="s">
        <v>128</v>
      </c>
      <c r="AU629" s="139" t="s">
        <v>80</v>
      </c>
      <c r="AY629" s="18" t="s">
        <v>126</v>
      </c>
      <c r="BE629" s="140">
        <f>IF(N629="základní",J629,0)</f>
        <v>0</v>
      </c>
      <c r="BF629" s="140">
        <f>IF(N629="snížená",J629,0)</f>
        <v>0</v>
      </c>
      <c r="BG629" s="140">
        <f>IF(N629="zákl. přenesená",J629,0)</f>
        <v>0</v>
      </c>
      <c r="BH629" s="140">
        <f>IF(N629="sníž. přenesená",J629,0)</f>
        <v>0</v>
      </c>
      <c r="BI629" s="140">
        <f>IF(N629="nulová",J629,0)</f>
        <v>0</v>
      </c>
      <c r="BJ629" s="18" t="s">
        <v>76</v>
      </c>
      <c r="BK629" s="140">
        <f>ROUND(I629*H629,2)</f>
        <v>0</v>
      </c>
      <c r="BL629" s="18" t="s">
        <v>259</v>
      </c>
      <c r="BM629" s="139" t="s">
        <v>727</v>
      </c>
    </row>
    <row r="630" spans="2:65" s="1" customFormat="1" ht="10.199999999999999">
      <c r="B630" s="33"/>
      <c r="D630" s="141" t="s">
        <v>135</v>
      </c>
      <c r="F630" s="142" t="s">
        <v>728</v>
      </c>
      <c r="I630" s="143"/>
      <c r="L630" s="33"/>
      <c r="M630" s="144"/>
      <c r="T630" s="54"/>
      <c r="AT630" s="18" t="s">
        <v>135</v>
      </c>
      <c r="AU630" s="18" t="s">
        <v>80</v>
      </c>
    </row>
    <row r="631" spans="2:65" s="11" customFormat="1" ht="22.8" customHeight="1">
      <c r="B631" s="116"/>
      <c r="D631" s="117" t="s">
        <v>70</v>
      </c>
      <c r="E631" s="126" t="s">
        <v>729</v>
      </c>
      <c r="F631" s="126" t="s">
        <v>730</v>
      </c>
      <c r="I631" s="119"/>
      <c r="J631" s="127">
        <f>BK631</f>
        <v>0</v>
      </c>
      <c r="L631" s="116"/>
      <c r="M631" s="121"/>
      <c r="P631" s="122">
        <f>SUM(P632:P644)</f>
        <v>0</v>
      </c>
      <c r="R631" s="122">
        <f>SUM(R632:R644)</f>
        <v>0</v>
      </c>
      <c r="T631" s="123">
        <f>SUM(T632:T644)</f>
        <v>0.84060000000000001</v>
      </c>
      <c r="AR631" s="117" t="s">
        <v>80</v>
      </c>
      <c r="AT631" s="124" t="s">
        <v>70</v>
      </c>
      <c r="AU631" s="124" t="s">
        <v>76</v>
      </c>
      <c r="AY631" s="117" t="s">
        <v>126</v>
      </c>
      <c r="BK631" s="125">
        <f>SUM(BK632:BK644)</f>
        <v>0</v>
      </c>
    </row>
    <row r="632" spans="2:65" s="1" customFormat="1" ht="16.5" customHeight="1">
      <c r="B632" s="33"/>
      <c r="C632" s="128" t="s">
        <v>731</v>
      </c>
      <c r="D632" s="128" t="s">
        <v>128</v>
      </c>
      <c r="E632" s="129" t="s">
        <v>732</v>
      </c>
      <c r="F632" s="130" t="s">
        <v>733</v>
      </c>
      <c r="G632" s="131" t="s">
        <v>131</v>
      </c>
      <c r="H632" s="132">
        <v>10.25</v>
      </c>
      <c r="I632" s="133"/>
      <c r="J632" s="134">
        <f>ROUND(I632*H632,2)</f>
        <v>0</v>
      </c>
      <c r="K632" s="130" t="s">
        <v>132</v>
      </c>
      <c r="L632" s="33"/>
      <c r="M632" s="135" t="s">
        <v>19</v>
      </c>
      <c r="N632" s="136" t="s">
        <v>42</v>
      </c>
      <c r="P632" s="137">
        <f>O632*H632</f>
        <v>0</v>
      </c>
      <c r="Q632" s="137">
        <v>0</v>
      </c>
      <c r="R632" s="137">
        <f>Q632*H632</f>
        <v>0</v>
      </c>
      <c r="S632" s="137">
        <v>8.1500000000000003E-2</v>
      </c>
      <c r="T632" s="138">
        <f>S632*H632</f>
        <v>0.83537499999999998</v>
      </c>
      <c r="AR632" s="139" t="s">
        <v>259</v>
      </c>
      <c r="AT632" s="139" t="s">
        <v>128</v>
      </c>
      <c r="AU632" s="139" t="s">
        <v>80</v>
      </c>
      <c r="AY632" s="18" t="s">
        <v>126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8" t="s">
        <v>76</v>
      </c>
      <c r="BK632" s="140">
        <f>ROUND(I632*H632,2)</f>
        <v>0</v>
      </c>
      <c r="BL632" s="18" t="s">
        <v>259</v>
      </c>
      <c r="BM632" s="139" t="s">
        <v>734</v>
      </c>
    </row>
    <row r="633" spans="2:65" s="1" customFormat="1" ht="10.199999999999999">
      <c r="B633" s="33"/>
      <c r="D633" s="141" t="s">
        <v>135</v>
      </c>
      <c r="F633" s="142" t="s">
        <v>735</v>
      </c>
      <c r="I633" s="143"/>
      <c r="L633" s="33"/>
      <c r="M633" s="144"/>
      <c r="T633" s="54"/>
      <c r="AT633" s="18" t="s">
        <v>135</v>
      </c>
      <c r="AU633" s="18" t="s">
        <v>80</v>
      </c>
    </row>
    <row r="634" spans="2:65" s="12" customFormat="1" ht="10.199999999999999">
      <c r="B634" s="145"/>
      <c r="D634" s="146" t="s">
        <v>137</v>
      </c>
      <c r="E634" s="147" t="s">
        <v>19</v>
      </c>
      <c r="F634" s="148" t="s">
        <v>138</v>
      </c>
      <c r="H634" s="147" t="s">
        <v>19</v>
      </c>
      <c r="I634" s="149"/>
      <c r="L634" s="145"/>
      <c r="M634" s="150"/>
      <c r="T634" s="151"/>
      <c r="AT634" s="147" t="s">
        <v>137</v>
      </c>
      <c r="AU634" s="147" t="s">
        <v>80</v>
      </c>
      <c r="AV634" s="12" t="s">
        <v>76</v>
      </c>
      <c r="AW634" s="12" t="s">
        <v>33</v>
      </c>
      <c r="AX634" s="12" t="s">
        <v>71</v>
      </c>
      <c r="AY634" s="147" t="s">
        <v>126</v>
      </c>
    </row>
    <row r="635" spans="2:65" s="12" customFormat="1" ht="10.199999999999999">
      <c r="B635" s="145"/>
      <c r="D635" s="146" t="s">
        <v>137</v>
      </c>
      <c r="E635" s="147" t="s">
        <v>19</v>
      </c>
      <c r="F635" s="148" t="s">
        <v>199</v>
      </c>
      <c r="H635" s="147" t="s">
        <v>19</v>
      </c>
      <c r="I635" s="149"/>
      <c r="L635" s="145"/>
      <c r="M635" s="150"/>
      <c r="T635" s="151"/>
      <c r="AT635" s="147" t="s">
        <v>137</v>
      </c>
      <c r="AU635" s="147" t="s">
        <v>80</v>
      </c>
      <c r="AV635" s="12" t="s">
        <v>76</v>
      </c>
      <c r="AW635" s="12" t="s">
        <v>33</v>
      </c>
      <c r="AX635" s="12" t="s">
        <v>71</v>
      </c>
      <c r="AY635" s="147" t="s">
        <v>126</v>
      </c>
    </row>
    <row r="636" spans="2:65" s="13" customFormat="1" ht="10.199999999999999">
      <c r="B636" s="152"/>
      <c r="D636" s="146" t="s">
        <v>137</v>
      </c>
      <c r="E636" s="153" t="s">
        <v>19</v>
      </c>
      <c r="F636" s="154" t="s">
        <v>200</v>
      </c>
      <c r="H636" s="155">
        <v>9</v>
      </c>
      <c r="I636" s="156"/>
      <c r="L636" s="152"/>
      <c r="M636" s="157"/>
      <c r="T636" s="158"/>
      <c r="AT636" s="153" t="s">
        <v>137</v>
      </c>
      <c r="AU636" s="153" t="s">
        <v>80</v>
      </c>
      <c r="AV636" s="13" t="s">
        <v>80</v>
      </c>
      <c r="AW636" s="13" t="s">
        <v>33</v>
      </c>
      <c r="AX636" s="13" t="s">
        <v>71</v>
      </c>
      <c r="AY636" s="153" t="s">
        <v>126</v>
      </c>
    </row>
    <row r="637" spans="2:65" s="13" customFormat="1" ht="10.199999999999999">
      <c r="B637" s="152"/>
      <c r="D637" s="146" t="s">
        <v>137</v>
      </c>
      <c r="E637" s="153" t="s">
        <v>19</v>
      </c>
      <c r="F637" s="154" t="s">
        <v>736</v>
      </c>
      <c r="H637" s="155">
        <v>1.25</v>
      </c>
      <c r="I637" s="156"/>
      <c r="L637" s="152"/>
      <c r="M637" s="157"/>
      <c r="T637" s="158"/>
      <c r="AT637" s="153" t="s">
        <v>137</v>
      </c>
      <c r="AU637" s="153" t="s">
        <v>80</v>
      </c>
      <c r="AV637" s="13" t="s">
        <v>80</v>
      </c>
      <c r="AW637" s="13" t="s">
        <v>33</v>
      </c>
      <c r="AX637" s="13" t="s">
        <v>71</v>
      </c>
      <c r="AY637" s="153" t="s">
        <v>126</v>
      </c>
    </row>
    <row r="638" spans="2:65" s="14" customFormat="1" ht="10.199999999999999">
      <c r="B638" s="159"/>
      <c r="D638" s="146" t="s">
        <v>137</v>
      </c>
      <c r="E638" s="160" t="s">
        <v>19</v>
      </c>
      <c r="F638" s="161" t="s">
        <v>166</v>
      </c>
      <c r="H638" s="162">
        <v>10.25</v>
      </c>
      <c r="I638" s="163"/>
      <c r="L638" s="159"/>
      <c r="M638" s="164"/>
      <c r="T638" s="165"/>
      <c r="AT638" s="160" t="s">
        <v>137</v>
      </c>
      <c r="AU638" s="160" t="s">
        <v>80</v>
      </c>
      <c r="AV638" s="14" t="s">
        <v>133</v>
      </c>
      <c r="AW638" s="14" t="s">
        <v>33</v>
      </c>
      <c r="AX638" s="14" t="s">
        <v>76</v>
      </c>
      <c r="AY638" s="160" t="s">
        <v>126</v>
      </c>
    </row>
    <row r="639" spans="2:65" s="1" customFormat="1" ht="16.5" customHeight="1">
      <c r="B639" s="33"/>
      <c r="C639" s="128" t="s">
        <v>737</v>
      </c>
      <c r="D639" s="128" t="s">
        <v>128</v>
      </c>
      <c r="E639" s="129" t="s">
        <v>738</v>
      </c>
      <c r="F639" s="130" t="s">
        <v>739</v>
      </c>
      <c r="G639" s="131" t="s">
        <v>144</v>
      </c>
      <c r="H639" s="132">
        <v>27.5</v>
      </c>
      <c r="I639" s="133"/>
      <c r="J639" s="134">
        <f>ROUND(I639*H639,2)</f>
        <v>0</v>
      </c>
      <c r="K639" s="130" t="s">
        <v>132</v>
      </c>
      <c r="L639" s="33"/>
      <c r="M639" s="135" t="s">
        <v>19</v>
      </c>
      <c r="N639" s="136" t="s">
        <v>42</v>
      </c>
      <c r="P639" s="137">
        <f>O639*H639</f>
        <v>0</v>
      </c>
      <c r="Q639" s="137">
        <v>0</v>
      </c>
      <c r="R639" s="137">
        <f>Q639*H639</f>
        <v>0</v>
      </c>
      <c r="S639" s="137">
        <v>1.9000000000000001E-4</v>
      </c>
      <c r="T639" s="138">
        <f>S639*H639</f>
        <v>5.2250000000000005E-3</v>
      </c>
      <c r="AR639" s="139" t="s">
        <v>259</v>
      </c>
      <c r="AT639" s="139" t="s">
        <v>128</v>
      </c>
      <c r="AU639" s="139" t="s">
        <v>80</v>
      </c>
      <c r="AY639" s="18" t="s">
        <v>126</v>
      </c>
      <c r="BE639" s="140">
        <f>IF(N639="základní",J639,0)</f>
        <v>0</v>
      </c>
      <c r="BF639" s="140">
        <f>IF(N639="snížená",J639,0)</f>
        <v>0</v>
      </c>
      <c r="BG639" s="140">
        <f>IF(N639="zákl. přenesená",J639,0)</f>
        <v>0</v>
      </c>
      <c r="BH639" s="140">
        <f>IF(N639="sníž. přenesená",J639,0)</f>
        <v>0</v>
      </c>
      <c r="BI639" s="140">
        <f>IF(N639="nulová",J639,0)</f>
        <v>0</v>
      </c>
      <c r="BJ639" s="18" t="s">
        <v>76</v>
      </c>
      <c r="BK639" s="140">
        <f>ROUND(I639*H639,2)</f>
        <v>0</v>
      </c>
      <c r="BL639" s="18" t="s">
        <v>259</v>
      </c>
      <c r="BM639" s="139" t="s">
        <v>740</v>
      </c>
    </row>
    <row r="640" spans="2:65" s="1" customFormat="1" ht="10.199999999999999">
      <c r="B640" s="33"/>
      <c r="D640" s="141" t="s">
        <v>135</v>
      </c>
      <c r="F640" s="142" t="s">
        <v>741</v>
      </c>
      <c r="I640" s="143"/>
      <c r="L640" s="33"/>
      <c r="M640" s="144"/>
      <c r="T640" s="54"/>
      <c r="AT640" s="18" t="s">
        <v>135</v>
      </c>
      <c r="AU640" s="18" t="s">
        <v>80</v>
      </c>
    </row>
    <row r="641" spans="2:51" s="12" customFormat="1" ht="10.199999999999999">
      <c r="B641" s="145"/>
      <c r="D641" s="146" t="s">
        <v>137</v>
      </c>
      <c r="E641" s="147" t="s">
        <v>19</v>
      </c>
      <c r="F641" s="148" t="s">
        <v>138</v>
      </c>
      <c r="H641" s="147" t="s">
        <v>19</v>
      </c>
      <c r="I641" s="149"/>
      <c r="L641" s="145"/>
      <c r="M641" s="150"/>
      <c r="T641" s="151"/>
      <c r="AT641" s="147" t="s">
        <v>137</v>
      </c>
      <c r="AU641" s="147" t="s">
        <v>80</v>
      </c>
      <c r="AV641" s="12" t="s">
        <v>76</v>
      </c>
      <c r="AW641" s="12" t="s">
        <v>33</v>
      </c>
      <c r="AX641" s="12" t="s">
        <v>71</v>
      </c>
      <c r="AY641" s="147" t="s">
        <v>126</v>
      </c>
    </row>
    <row r="642" spans="2:51" s="13" customFormat="1" ht="10.199999999999999">
      <c r="B642" s="152"/>
      <c r="D642" s="146" t="s">
        <v>137</v>
      </c>
      <c r="E642" s="153" t="s">
        <v>19</v>
      </c>
      <c r="F642" s="154" t="s">
        <v>645</v>
      </c>
      <c r="H642" s="155">
        <v>22.5</v>
      </c>
      <c r="I642" s="156"/>
      <c r="L642" s="152"/>
      <c r="M642" s="157"/>
      <c r="T642" s="158"/>
      <c r="AT642" s="153" t="s">
        <v>137</v>
      </c>
      <c r="AU642" s="153" t="s">
        <v>80</v>
      </c>
      <c r="AV642" s="13" t="s">
        <v>80</v>
      </c>
      <c r="AW642" s="13" t="s">
        <v>33</v>
      </c>
      <c r="AX642" s="13" t="s">
        <v>71</v>
      </c>
      <c r="AY642" s="153" t="s">
        <v>126</v>
      </c>
    </row>
    <row r="643" spans="2:51" s="13" customFormat="1" ht="10.199999999999999">
      <c r="B643" s="152"/>
      <c r="D643" s="146" t="s">
        <v>137</v>
      </c>
      <c r="E643" s="153" t="s">
        <v>19</v>
      </c>
      <c r="F643" s="154" t="s">
        <v>742</v>
      </c>
      <c r="H643" s="155">
        <v>5</v>
      </c>
      <c r="I643" s="156"/>
      <c r="L643" s="152"/>
      <c r="M643" s="157"/>
      <c r="T643" s="158"/>
      <c r="AT643" s="153" t="s">
        <v>137</v>
      </c>
      <c r="AU643" s="153" t="s">
        <v>80</v>
      </c>
      <c r="AV643" s="13" t="s">
        <v>80</v>
      </c>
      <c r="AW643" s="13" t="s">
        <v>33</v>
      </c>
      <c r="AX643" s="13" t="s">
        <v>71</v>
      </c>
      <c r="AY643" s="153" t="s">
        <v>126</v>
      </c>
    </row>
    <row r="644" spans="2:51" s="14" customFormat="1" ht="10.199999999999999">
      <c r="B644" s="159"/>
      <c r="D644" s="146" t="s">
        <v>137</v>
      </c>
      <c r="E644" s="160" t="s">
        <v>19</v>
      </c>
      <c r="F644" s="161" t="s">
        <v>166</v>
      </c>
      <c r="H644" s="162">
        <v>27.5</v>
      </c>
      <c r="I644" s="163"/>
      <c r="L644" s="159"/>
      <c r="M644" s="183"/>
      <c r="N644" s="184"/>
      <c r="O644" s="184"/>
      <c r="P644" s="184"/>
      <c r="Q644" s="184"/>
      <c r="R644" s="184"/>
      <c r="S644" s="184"/>
      <c r="T644" s="185"/>
      <c r="AT644" s="160" t="s">
        <v>137</v>
      </c>
      <c r="AU644" s="160" t="s">
        <v>80</v>
      </c>
      <c r="AV644" s="14" t="s">
        <v>133</v>
      </c>
      <c r="AW644" s="14" t="s">
        <v>33</v>
      </c>
      <c r="AX644" s="14" t="s">
        <v>76</v>
      </c>
      <c r="AY644" s="160" t="s">
        <v>126</v>
      </c>
    </row>
    <row r="645" spans="2:51" s="1" customFormat="1" ht="6.9" customHeight="1">
      <c r="B645" s="42"/>
      <c r="C645" s="43"/>
      <c r="D645" s="43"/>
      <c r="E645" s="43"/>
      <c r="F645" s="43"/>
      <c r="G645" s="43"/>
      <c r="H645" s="43"/>
      <c r="I645" s="43"/>
      <c r="J645" s="43"/>
      <c r="K645" s="43"/>
      <c r="L645" s="33"/>
    </row>
  </sheetData>
  <sheetProtection formatColumns="0" formatRows="0" autoFilter="0"/>
  <autoFilter ref="C96:K644" xr:uid="{00000000-0009-0000-0000-000001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41" r:id="rId2" xr:uid="{00000000-0004-0000-0100-000001000000}"/>
    <hyperlink ref="F145" r:id="rId3" xr:uid="{00000000-0004-0000-0100-000002000000}"/>
    <hyperlink ref="F151" r:id="rId4" xr:uid="{00000000-0004-0000-0100-000003000000}"/>
    <hyperlink ref="F162" r:id="rId5" xr:uid="{00000000-0004-0000-0100-000004000000}"/>
    <hyperlink ref="F177" r:id="rId6" xr:uid="{00000000-0004-0000-0100-000005000000}"/>
    <hyperlink ref="F188" r:id="rId7" xr:uid="{00000000-0004-0000-0100-000006000000}"/>
    <hyperlink ref="F190" r:id="rId8" xr:uid="{00000000-0004-0000-0100-000007000000}"/>
    <hyperlink ref="F201" r:id="rId9" xr:uid="{00000000-0004-0000-0100-000008000000}"/>
    <hyperlink ref="F207" r:id="rId10" xr:uid="{00000000-0004-0000-0100-000009000000}"/>
    <hyperlink ref="F227" r:id="rId11" xr:uid="{00000000-0004-0000-0100-00000A000000}"/>
    <hyperlink ref="F233" r:id="rId12" xr:uid="{00000000-0004-0000-0100-00000B000000}"/>
    <hyperlink ref="F238" r:id="rId13" xr:uid="{00000000-0004-0000-0100-00000C000000}"/>
    <hyperlink ref="F242" r:id="rId14" xr:uid="{00000000-0004-0000-0100-00000D000000}"/>
    <hyperlink ref="F248" r:id="rId15" xr:uid="{00000000-0004-0000-0100-00000E000000}"/>
    <hyperlink ref="F254" r:id="rId16" xr:uid="{00000000-0004-0000-0100-00000F000000}"/>
    <hyperlink ref="F260" r:id="rId17" xr:uid="{00000000-0004-0000-0100-000010000000}"/>
    <hyperlink ref="F262" r:id="rId18" xr:uid="{00000000-0004-0000-0100-000011000000}"/>
    <hyperlink ref="F269" r:id="rId19" xr:uid="{00000000-0004-0000-0100-000012000000}"/>
    <hyperlink ref="F275" r:id="rId20" xr:uid="{00000000-0004-0000-0100-000013000000}"/>
    <hyperlink ref="F284" r:id="rId21" xr:uid="{00000000-0004-0000-0100-000014000000}"/>
    <hyperlink ref="F288" r:id="rId22" xr:uid="{00000000-0004-0000-0100-000015000000}"/>
    <hyperlink ref="F299" r:id="rId23" xr:uid="{00000000-0004-0000-0100-000016000000}"/>
    <hyperlink ref="F327" r:id="rId24" xr:uid="{00000000-0004-0000-0100-000017000000}"/>
    <hyperlink ref="F336" r:id="rId25" xr:uid="{00000000-0004-0000-0100-000018000000}"/>
    <hyperlink ref="F343" r:id="rId26" xr:uid="{00000000-0004-0000-0100-000019000000}"/>
    <hyperlink ref="F346" r:id="rId27" xr:uid="{00000000-0004-0000-0100-00001A000000}"/>
    <hyperlink ref="F353" r:id="rId28" xr:uid="{00000000-0004-0000-0100-00001B000000}"/>
    <hyperlink ref="F360" r:id="rId29" xr:uid="{00000000-0004-0000-0100-00001C000000}"/>
    <hyperlink ref="F363" r:id="rId30" xr:uid="{00000000-0004-0000-0100-00001D000000}"/>
    <hyperlink ref="F375" r:id="rId31" xr:uid="{00000000-0004-0000-0100-00001E000000}"/>
    <hyperlink ref="F378" r:id="rId32" xr:uid="{00000000-0004-0000-0100-00001F000000}"/>
    <hyperlink ref="F380" r:id="rId33" xr:uid="{00000000-0004-0000-0100-000020000000}"/>
    <hyperlink ref="F382" r:id="rId34" xr:uid="{00000000-0004-0000-0100-000021000000}"/>
    <hyperlink ref="F385" r:id="rId35" xr:uid="{00000000-0004-0000-0100-000022000000}"/>
    <hyperlink ref="F388" r:id="rId36" xr:uid="{00000000-0004-0000-0100-000023000000}"/>
    <hyperlink ref="F392" r:id="rId37" xr:uid="{00000000-0004-0000-0100-000024000000}"/>
    <hyperlink ref="F400" r:id="rId38" xr:uid="{00000000-0004-0000-0100-000025000000}"/>
    <hyperlink ref="F410" r:id="rId39" xr:uid="{00000000-0004-0000-0100-000026000000}"/>
    <hyperlink ref="F427" r:id="rId40" xr:uid="{00000000-0004-0000-0100-000027000000}"/>
    <hyperlink ref="F430" r:id="rId41" xr:uid="{00000000-0004-0000-0100-000028000000}"/>
    <hyperlink ref="F437" r:id="rId42" xr:uid="{00000000-0004-0000-0100-000029000000}"/>
    <hyperlink ref="F440" r:id="rId43" xr:uid="{00000000-0004-0000-0100-00002A000000}"/>
    <hyperlink ref="F447" r:id="rId44" xr:uid="{00000000-0004-0000-0100-00002B000000}"/>
    <hyperlink ref="F458" r:id="rId45" xr:uid="{00000000-0004-0000-0100-00002C000000}"/>
    <hyperlink ref="F465" r:id="rId46" xr:uid="{00000000-0004-0000-0100-00002D000000}"/>
    <hyperlink ref="F471" r:id="rId47" xr:uid="{00000000-0004-0000-0100-00002E000000}"/>
    <hyperlink ref="F479" r:id="rId48" xr:uid="{00000000-0004-0000-0100-00002F000000}"/>
    <hyperlink ref="F506" r:id="rId49" xr:uid="{00000000-0004-0000-0100-000030000000}"/>
    <hyperlink ref="F509" r:id="rId50" xr:uid="{00000000-0004-0000-0100-000031000000}"/>
    <hyperlink ref="F515" r:id="rId51" xr:uid="{00000000-0004-0000-0100-000032000000}"/>
    <hyperlink ref="F521" r:id="rId52" xr:uid="{00000000-0004-0000-0100-000033000000}"/>
    <hyperlink ref="F528" r:id="rId53" xr:uid="{00000000-0004-0000-0100-000034000000}"/>
    <hyperlink ref="F539" r:id="rId54" xr:uid="{00000000-0004-0000-0100-000035000000}"/>
    <hyperlink ref="F547" r:id="rId55" xr:uid="{00000000-0004-0000-0100-000036000000}"/>
    <hyperlink ref="F553" r:id="rId56" xr:uid="{00000000-0004-0000-0100-000037000000}"/>
    <hyperlink ref="F562" r:id="rId57" xr:uid="{00000000-0004-0000-0100-000038000000}"/>
    <hyperlink ref="F570" r:id="rId58" xr:uid="{00000000-0004-0000-0100-000039000000}"/>
    <hyperlink ref="F581" r:id="rId59" xr:uid="{00000000-0004-0000-0100-00003A000000}"/>
    <hyperlink ref="F595" r:id="rId60" xr:uid="{00000000-0004-0000-0100-00003B000000}"/>
    <hyperlink ref="F601" r:id="rId61" xr:uid="{00000000-0004-0000-0100-00003C000000}"/>
    <hyperlink ref="F603" r:id="rId62" xr:uid="{00000000-0004-0000-0100-00003D000000}"/>
    <hyperlink ref="F605" r:id="rId63" xr:uid="{00000000-0004-0000-0100-00003E000000}"/>
    <hyperlink ref="F607" r:id="rId64" xr:uid="{00000000-0004-0000-0100-00003F000000}"/>
    <hyperlink ref="F614" r:id="rId65" xr:uid="{00000000-0004-0000-0100-000040000000}"/>
    <hyperlink ref="F617" r:id="rId66" xr:uid="{00000000-0004-0000-0100-000041000000}"/>
    <hyperlink ref="F624" r:id="rId67" xr:uid="{00000000-0004-0000-0100-000042000000}"/>
    <hyperlink ref="F626" r:id="rId68" xr:uid="{00000000-0004-0000-0100-000043000000}"/>
    <hyperlink ref="F628" r:id="rId69" xr:uid="{00000000-0004-0000-0100-000044000000}"/>
    <hyperlink ref="F630" r:id="rId70" xr:uid="{00000000-0004-0000-0100-000045000000}"/>
    <hyperlink ref="F633" r:id="rId71" xr:uid="{00000000-0004-0000-0100-000046000000}"/>
    <hyperlink ref="F640" r:id="rId72" xr:uid="{00000000-0004-0000-01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82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Oprava vstupního prostoru Chittussiho 10</v>
      </c>
      <c r="F7" s="316"/>
      <c r="G7" s="316"/>
      <c r="H7" s="316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7" t="s">
        <v>743</v>
      </c>
      <c r="F9" s="317"/>
      <c r="G9" s="317"/>
      <c r="H9" s="317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2. 7. 2024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8" t="str">
        <f>'Rekapitulace stavby'!E14</f>
        <v>Vyplň údaj</v>
      </c>
      <c r="F18" s="281"/>
      <c r="G18" s="281"/>
      <c r="H18" s="281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286" t="s">
        <v>19</v>
      </c>
      <c r="F27" s="286"/>
      <c r="G27" s="286"/>
      <c r="H27" s="286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ROUND(J86,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" customHeight="1">
      <c r="B33" s="33"/>
      <c r="D33" s="53" t="s">
        <v>41</v>
      </c>
      <c r="E33" s="28" t="s">
        <v>42</v>
      </c>
      <c r="F33" s="89">
        <f>ROUND((SUM(BE86:BE115)),  2)</f>
        <v>0</v>
      </c>
      <c r="I33" s="90">
        <v>0.21</v>
      </c>
      <c r="J33" s="89">
        <f>ROUND(((SUM(BE86:BE115))*I33),  2)</f>
        <v>0</v>
      </c>
      <c r="L33" s="33"/>
    </row>
    <row r="34" spans="2:12" s="1" customFormat="1" ht="14.4" customHeight="1">
      <c r="B34" s="33"/>
      <c r="E34" s="28" t="s">
        <v>43</v>
      </c>
      <c r="F34" s="89">
        <f>ROUND((SUM(BF86:BF115)),  2)</f>
        <v>0</v>
      </c>
      <c r="I34" s="90">
        <v>0.12</v>
      </c>
      <c r="J34" s="89">
        <f>ROUND(((SUM(BF86:BF115))*I34),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9">
        <f>ROUND((SUM(BG86:BG115)),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9">
        <f>ROUND((SUM(BH86:BH115)),  2)</f>
        <v>0</v>
      </c>
      <c r="I36" s="90">
        <v>0.12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9">
        <f>ROUND((SUM(BI86:BI115)),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89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Oprava vstupního prostoru Chittussiho 10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7" t="str">
        <f>E9</f>
        <v>2 - Zdravotechnika - kanalizace</v>
      </c>
      <c r="F50" s="317"/>
      <c r="G50" s="317"/>
      <c r="H50" s="317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2. 7. 2024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Ostravsá Univerzita</v>
      </c>
      <c r="I54" s="28" t="s">
        <v>31</v>
      </c>
      <c r="J54" s="31" t="str">
        <f>E21</f>
        <v>Ateliér Simona Group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Ateliér Simona Group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69</v>
      </c>
      <c r="J59" s="64">
        <f>J86</f>
        <v>0</v>
      </c>
      <c r="L59" s="33"/>
      <c r="AU59" s="18" t="s">
        <v>92</v>
      </c>
    </row>
    <row r="60" spans="2:47" s="8" customFormat="1" ht="24.9" customHeight="1">
      <c r="B60" s="100"/>
      <c r="D60" s="101" t="s">
        <v>744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95" customHeight="1">
      <c r="B61" s="104"/>
      <c r="D61" s="105" t="s">
        <v>745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95" customHeight="1">
      <c r="B62" s="104"/>
      <c r="D62" s="105" t="s">
        <v>746</v>
      </c>
      <c r="E62" s="106"/>
      <c r="F62" s="106"/>
      <c r="G62" s="106"/>
      <c r="H62" s="106"/>
      <c r="I62" s="106"/>
      <c r="J62" s="107">
        <f>J91</f>
        <v>0</v>
      </c>
      <c r="L62" s="104"/>
    </row>
    <row r="63" spans="2:47" s="9" customFormat="1" ht="19.95" customHeight="1">
      <c r="B63" s="104"/>
      <c r="D63" s="105" t="s">
        <v>747</v>
      </c>
      <c r="E63" s="106"/>
      <c r="F63" s="106"/>
      <c r="G63" s="106"/>
      <c r="H63" s="106"/>
      <c r="I63" s="106"/>
      <c r="J63" s="107">
        <f>J96</f>
        <v>0</v>
      </c>
      <c r="L63" s="104"/>
    </row>
    <row r="64" spans="2:47" s="9" customFormat="1" ht="19.95" customHeight="1">
      <c r="B64" s="104"/>
      <c r="D64" s="105" t="s">
        <v>748</v>
      </c>
      <c r="E64" s="106"/>
      <c r="F64" s="106"/>
      <c r="G64" s="106"/>
      <c r="H64" s="106"/>
      <c r="I64" s="106"/>
      <c r="J64" s="107">
        <f>J100</f>
        <v>0</v>
      </c>
      <c r="L64" s="104"/>
    </row>
    <row r="65" spans="2:12" s="9" customFormat="1" ht="19.95" customHeight="1">
      <c r="B65" s="104"/>
      <c r="D65" s="105" t="s">
        <v>749</v>
      </c>
      <c r="E65" s="106"/>
      <c r="F65" s="106"/>
      <c r="G65" s="106"/>
      <c r="H65" s="106"/>
      <c r="I65" s="106"/>
      <c r="J65" s="107">
        <f>J107</f>
        <v>0</v>
      </c>
      <c r="L65" s="104"/>
    </row>
    <row r="66" spans="2:12" s="9" customFormat="1" ht="19.95" customHeight="1">
      <c r="B66" s="104"/>
      <c r="D66" s="105" t="s">
        <v>750</v>
      </c>
      <c r="E66" s="106"/>
      <c r="F66" s="106"/>
      <c r="G66" s="106"/>
      <c r="H66" s="106"/>
      <c r="I66" s="106"/>
      <c r="J66" s="107">
        <f>J109</f>
        <v>0</v>
      </c>
      <c r="L66" s="104"/>
    </row>
    <row r="67" spans="2:12" s="1" customFormat="1" ht="21.75" customHeight="1">
      <c r="B67" s="33"/>
      <c r="L67" s="33"/>
    </row>
    <row r="68" spans="2:12" s="1" customFormat="1" ht="6.9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" customHeight="1">
      <c r="B73" s="33"/>
      <c r="C73" s="22" t="s">
        <v>111</v>
      </c>
      <c r="L73" s="33"/>
    </row>
    <row r="74" spans="2:12" s="1" customFormat="1" ht="6.9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15" t="str">
        <f>E7</f>
        <v>Oprava vstupního prostoru Chittussiho 10</v>
      </c>
      <c r="F76" s="316"/>
      <c r="G76" s="316"/>
      <c r="H76" s="316"/>
      <c r="L76" s="33"/>
    </row>
    <row r="77" spans="2:12" s="1" customFormat="1" ht="12" customHeight="1">
      <c r="B77" s="33"/>
      <c r="C77" s="28" t="s">
        <v>87</v>
      </c>
      <c r="L77" s="33"/>
    </row>
    <row r="78" spans="2:12" s="1" customFormat="1" ht="16.5" customHeight="1">
      <c r="B78" s="33"/>
      <c r="E78" s="297" t="str">
        <f>E9</f>
        <v>2 - Zdravotechnika - kanalizace</v>
      </c>
      <c r="F78" s="317"/>
      <c r="G78" s="317"/>
      <c r="H78" s="317"/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2. 7. 2024</v>
      </c>
      <c r="L80" s="33"/>
    </row>
    <row r="81" spans="2:65" s="1" customFormat="1" ht="6.9" customHeight="1">
      <c r="B81" s="33"/>
      <c r="L81" s="33"/>
    </row>
    <row r="82" spans="2:65" s="1" customFormat="1" ht="15.15" customHeight="1">
      <c r="B82" s="33"/>
      <c r="C82" s="28" t="s">
        <v>25</v>
      </c>
      <c r="F82" s="26" t="str">
        <f>E15</f>
        <v>Ostravsá Univerzita</v>
      </c>
      <c r="I82" s="28" t="s">
        <v>31</v>
      </c>
      <c r="J82" s="31" t="str">
        <f>E21</f>
        <v>Ateliér Simona Group</v>
      </c>
      <c r="L82" s="33"/>
    </row>
    <row r="83" spans="2:65" s="1" customFormat="1" ht="15.15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Ateliér Simona Group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08"/>
      <c r="C85" s="109" t="s">
        <v>112</v>
      </c>
      <c r="D85" s="110" t="s">
        <v>56</v>
      </c>
      <c r="E85" s="110" t="s">
        <v>52</v>
      </c>
      <c r="F85" s="110" t="s">
        <v>53</v>
      </c>
      <c r="G85" s="110" t="s">
        <v>113</v>
      </c>
      <c r="H85" s="110" t="s">
        <v>114</v>
      </c>
      <c r="I85" s="110" t="s">
        <v>115</v>
      </c>
      <c r="J85" s="110" t="s">
        <v>91</v>
      </c>
      <c r="K85" s="111" t="s">
        <v>116</v>
      </c>
      <c r="L85" s="108"/>
      <c r="M85" s="57" t="s">
        <v>19</v>
      </c>
      <c r="N85" s="58" t="s">
        <v>41</v>
      </c>
      <c r="O85" s="58" t="s">
        <v>117</v>
      </c>
      <c r="P85" s="58" t="s">
        <v>118</v>
      </c>
      <c r="Q85" s="58" t="s">
        <v>119</v>
      </c>
      <c r="R85" s="58" t="s">
        <v>120</v>
      </c>
      <c r="S85" s="58" t="s">
        <v>121</v>
      </c>
      <c r="T85" s="59" t="s">
        <v>122</v>
      </c>
    </row>
    <row r="86" spans="2:65" s="1" customFormat="1" ht="22.8" customHeight="1">
      <c r="B86" s="33"/>
      <c r="C86" s="62" t="s">
        <v>123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0</v>
      </c>
      <c r="S86" s="51"/>
      <c r="T86" s="114">
        <f>T87</f>
        <v>0</v>
      </c>
      <c r="AT86" s="18" t="s">
        <v>70</v>
      </c>
      <c r="AU86" s="18" t="s">
        <v>92</v>
      </c>
      <c r="BK86" s="115">
        <f>BK87</f>
        <v>0</v>
      </c>
    </row>
    <row r="87" spans="2:65" s="11" customFormat="1" ht="25.95" customHeight="1">
      <c r="B87" s="116"/>
      <c r="D87" s="117" t="s">
        <v>70</v>
      </c>
      <c r="E87" s="118" t="s">
        <v>751</v>
      </c>
      <c r="F87" s="118" t="s">
        <v>81</v>
      </c>
      <c r="I87" s="119"/>
      <c r="J87" s="120">
        <f>BK87</f>
        <v>0</v>
      </c>
      <c r="L87" s="116"/>
      <c r="M87" s="121"/>
      <c r="P87" s="122">
        <f>P88+P91+P96+P100+P107+P109</f>
        <v>0</v>
      </c>
      <c r="R87" s="122">
        <f>R88+R91+R96+R100+R107+R109</f>
        <v>0</v>
      </c>
      <c r="T87" s="123">
        <f>T88+T91+T96+T100+T107+T109</f>
        <v>0</v>
      </c>
      <c r="AR87" s="117" t="s">
        <v>76</v>
      </c>
      <c r="AT87" s="124" t="s">
        <v>70</v>
      </c>
      <c r="AU87" s="124" t="s">
        <v>71</v>
      </c>
      <c r="AY87" s="117" t="s">
        <v>126</v>
      </c>
      <c r="BK87" s="125">
        <f>BK88+BK91+BK96+BK100+BK107+BK109</f>
        <v>0</v>
      </c>
    </row>
    <row r="88" spans="2:65" s="11" customFormat="1" ht="22.8" customHeight="1">
      <c r="B88" s="116"/>
      <c r="D88" s="117" t="s">
        <v>70</v>
      </c>
      <c r="E88" s="126" t="s">
        <v>232</v>
      </c>
      <c r="F88" s="126" t="s">
        <v>752</v>
      </c>
      <c r="I88" s="119"/>
      <c r="J88" s="127">
        <f>BK88</f>
        <v>0</v>
      </c>
      <c r="L88" s="116"/>
      <c r="M88" s="121"/>
      <c r="P88" s="122">
        <f>SUM(P89:P90)</f>
        <v>0</v>
      </c>
      <c r="R88" s="122">
        <f>SUM(R89:R90)</f>
        <v>0</v>
      </c>
      <c r="T88" s="123">
        <f>SUM(T89:T90)</f>
        <v>0</v>
      </c>
      <c r="AR88" s="117" t="s">
        <v>76</v>
      </c>
      <c r="AT88" s="124" t="s">
        <v>70</v>
      </c>
      <c r="AU88" s="124" t="s">
        <v>76</v>
      </c>
      <c r="AY88" s="117" t="s">
        <v>126</v>
      </c>
      <c r="BK88" s="125">
        <f>SUM(BK89:BK90)</f>
        <v>0</v>
      </c>
    </row>
    <row r="89" spans="2:65" s="1" customFormat="1" ht="16.5" customHeight="1">
      <c r="B89" s="33"/>
      <c r="C89" s="128" t="s">
        <v>76</v>
      </c>
      <c r="D89" s="128" t="s">
        <v>128</v>
      </c>
      <c r="E89" s="129" t="s">
        <v>753</v>
      </c>
      <c r="F89" s="130" t="s">
        <v>754</v>
      </c>
      <c r="G89" s="131" t="s">
        <v>755</v>
      </c>
      <c r="H89" s="132">
        <v>4.4000000000000004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42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133</v>
      </c>
      <c r="AT89" s="139" t="s">
        <v>128</v>
      </c>
      <c r="AU89" s="139" t="s">
        <v>80</v>
      </c>
      <c r="AY89" s="18" t="s">
        <v>126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76</v>
      </c>
      <c r="BK89" s="140">
        <f>ROUND(I89*H89,2)</f>
        <v>0</v>
      </c>
      <c r="BL89" s="18" t="s">
        <v>133</v>
      </c>
      <c r="BM89" s="139" t="s">
        <v>185</v>
      </c>
    </row>
    <row r="90" spans="2:65" s="1" customFormat="1" ht="16.5" customHeight="1">
      <c r="B90" s="33"/>
      <c r="C90" s="128" t="s">
        <v>80</v>
      </c>
      <c r="D90" s="128" t="s">
        <v>128</v>
      </c>
      <c r="E90" s="129" t="s">
        <v>756</v>
      </c>
      <c r="F90" s="130" t="s">
        <v>757</v>
      </c>
      <c r="G90" s="131" t="s">
        <v>755</v>
      </c>
      <c r="H90" s="132">
        <v>4.4000000000000004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42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133</v>
      </c>
      <c r="AT90" s="139" t="s">
        <v>128</v>
      </c>
      <c r="AU90" s="139" t="s">
        <v>80</v>
      </c>
      <c r="AY90" s="18" t="s">
        <v>126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76</v>
      </c>
      <c r="BK90" s="140">
        <f>ROUND(I90*H90,2)</f>
        <v>0</v>
      </c>
      <c r="BL90" s="18" t="s">
        <v>133</v>
      </c>
      <c r="BM90" s="139" t="s">
        <v>204</v>
      </c>
    </row>
    <row r="91" spans="2:65" s="11" customFormat="1" ht="22.8" customHeight="1">
      <c r="B91" s="116"/>
      <c r="D91" s="117" t="s">
        <v>70</v>
      </c>
      <c r="E91" s="126" t="s">
        <v>252</v>
      </c>
      <c r="F91" s="126" t="s">
        <v>758</v>
      </c>
      <c r="I91" s="119"/>
      <c r="J91" s="127">
        <f>BK91</f>
        <v>0</v>
      </c>
      <c r="L91" s="116"/>
      <c r="M91" s="121"/>
      <c r="P91" s="122">
        <f>SUM(P92:P95)</f>
        <v>0</v>
      </c>
      <c r="R91" s="122">
        <f>SUM(R92:R95)</f>
        <v>0</v>
      </c>
      <c r="T91" s="123">
        <f>SUM(T92:T95)</f>
        <v>0</v>
      </c>
      <c r="AR91" s="117" t="s">
        <v>76</v>
      </c>
      <c r="AT91" s="124" t="s">
        <v>70</v>
      </c>
      <c r="AU91" s="124" t="s">
        <v>76</v>
      </c>
      <c r="AY91" s="117" t="s">
        <v>126</v>
      </c>
      <c r="BK91" s="125">
        <f>SUM(BK92:BK95)</f>
        <v>0</v>
      </c>
    </row>
    <row r="92" spans="2:65" s="1" customFormat="1" ht="16.5" customHeight="1">
      <c r="B92" s="33"/>
      <c r="C92" s="128" t="s">
        <v>140</v>
      </c>
      <c r="D92" s="128" t="s">
        <v>128</v>
      </c>
      <c r="E92" s="129" t="s">
        <v>759</v>
      </c>
      <c r="F92" s="130" t="s">
        <v>760</v>
      </c>
      <c r="G92" s="131" t="s">
        <v>761</v>
      </c>
      <c r="H92" s="132">
        <v>10.35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133</v>
      </c>
      <c r="AT92" s="139" t="s">
        <v>128</v>
      </c>
      <c r="AU92" s="139" t="s">
        <v>80</v>
      </c>
      <c r="AY92" s="18" t="s">
        <v>126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76</v>
      </c>
      <c r="BK92" s="140">
        <f>ROUND(I92*H92,2)</f>
        <v>0</v>
      </c>
      <c r="BL92" s="18" t="s">
        <v>133</v>
      </c>
      <c r="BM92" s="139" t="s">
        <v>8</v>
      </c>
    </row>
    <row r="93" spans="2:65" s="1" customFormat="1" ht="16.5" customHeight="1">
      <c r="B93" s="33"/>
      <c r="C93" s="128" t="s">
        <v>133</v>
      </c>
      <c r="D93" s="128" t="s">
        <v>128</v>
      </c>
      <c r="E93" s="129" t="s">
        <v>762</v>
      </c>
      <c r="F93" s="130" t="s">
        <v>763</v>
      </c>
      <c r="G93" s="131" t="s">
        <v>761</v>
      </c>
      <c r="H93" s="132">
        <v>10.35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42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133</v>
      </c>
      <c r="AT93" s="139" t="s">
        <v>128</v>
      </c>
      <c r="AU93" s="139" t="s">
        <v>80</v>
      </c>
      <c r="AY93" s="18" t="s">
        <v>126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76</v>
      </c>
      <c r="BK93" s="140">
        <f>ROUND(I93*H93,2)</f>
        <v>0</v>
      </c>
      <c r="BL93" s="18" t="s">
        <v>133</v>
      </c>
      <c r="BM93" s="139" t="s">
        <v>245</v>
      </c>
    </row>
    <row r="94" spans="2:65" s="1" customFormat="1" ht="16.5" customHeight="1">
      <c r="B94" s="33"/>
      <c r="C94" s="128" t="s">
        <v>179</v>
      </c>
      <c r="D94" s="128" t="s">
        <v>128</v>
      </c>
      <c r="E94" s="129" t="s">
        <v>764</v>
      </c>
      <c r="F94" s="130" t="s">
        <v>765</v>
      </c>
      <c r="G94" s="131" t="s">
        <v>761</v>
      </c>
      <c r="H94" s="132">
        <v>10.35</v>
      </c>
      <c r="I94" s="133"/>
      <c r="J94" s="134">
        <f>ROUND(I94*H94,2)</f>
        <v>0</v>
      </c>
      <c r="K94" s="130" t="s">
        <v>19</v>
      </c>
      <c r="L94" s="33"/>
      <c r="M94" s="135" t="s">
        <v>19</v>
      </c>
      <c r="N94" s="136" t="s">
        <v>42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133</v>
      </c>
      <c r="AT94" s="139" t="s">
        <v>128</v>
      </c>
      <c r="AU94" s="139" t="s">
        <v>80</v>
      </c>
      <c r="AY94" s="18" t="s">
        <v>126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76</v>
      </c>
      <c r="BK94" s="140">
        <f>ROUND(I94*H94,2)</f>
        <v>0</v>
      </c>
      <c r="BL94" s="18" t="s">
        <v>133</v>
      </c>
      <c r="BM94" s="139" t="s">
        <v>259</v>
      </c>
    </row>
    <row r="95" spans="2:65" s="1" customFormat="1" ht="16.5" customHeight="1">
      <c r="B95" s="33"/>
      <c r="C95" s="128" t="s">
        <v>185</v>
      </c>
      <c r="D95" s="128" t="s">
        <v>128</v>
      </c>
      <c r="E95" s="129" t="s">
        <v>766</v>
      </c>
      <c r="F95" s="130" t="s">
        <v>767</v>
      </c>
      <c r="G95" s="131" t="s">
        <v>761</v>
      </c>
      <c r="H95" s="132">
        <v>10.35</v>
      </c>
      <c r="I95" s="133"/>
      <c r="J95" s="134">
        <f>ROUND(I95*H95,2)</f>
        <v>0</v>
      </c>
      <c r="K95" s="130" t="s">
        <v>19</v>
      </c>
      <c r="L95" s="33"/>
      <c r="M95" s="135" t="s">
        <v>19</v>
      </c>
      <c r="N95" s="136" t="s">
        <v>42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133</v>
      </c>
      <c r="AT95" s="139" t="s">
        <v>128</v>
      </c>
      <c r="AU95" s="139" t="s">
        <v>80</v>
      </c>
      <c r="AY95" s="18" t="s">
        <v>126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76</v>
      </c>
      <c r="BK95" s="140">
        <f>ROUND(I95*H95,2)</f>
        <v>0</v>
      </c>
      <c r="BL95" s="18" t="s">
        <v>133</v>
      </c>
      <c r="BM95" s="139" t="s">
        <v>271</v>
      </c>
    </row>
    <row r="96" spans="2:65" s="11" customFormat="1" ht="22.8" customHeight="1">
      <c r="B96" s="116"/>
      <c r="D96" s="117" t="s">
        <v>70</v>
      </c>
      <c r="E96" s="126" t="s">
        <v>259</v>
      </c>
      <c r="F96" s="126" t="s">
        <v>768</v>
      </c>
      <c r="I96" s="119"/>
      <c r="J96" s="127">
        <f>BK96</f>
        <v>0</v>
      </c>
      <c r="L96" s="116"/>
      <c r="M96" s="121"/>
      <c r="P96" s="122">
        <f>SUM(P97:P99)</f>
        <v>0</v>
      </c>
      <c r="R96" s="122">
        <f>SUM(R97:R99)</f>
        <v>0</v>
      </c>
      <c r="T96" s="123">
        <f>SUM(T97:T99)</f>
        <v>0</v>
      </c>
      <c r="AR96" s="117" t="s">
        <v>76</v>
      </c>
      <c r="AT96" s="124" t="s">
        <v>70</v>
      </c>
      <c r="AU96" s="124" t="s">
        <v>76</v>
      </c>
      <c r="AY96" s="117" t="s">
        <v>126</v>
      </c>
      <c r="BK96" s="125">
        <f>SUM(BK97:BK99)</f>
        <v>0</v>
      </c>
    </row>
    <row r="97" spans="2:65" s="1" customFormat="1" ht="16.5" customHeight="1">
      <c r="B97" s="33"/>
      <c r="C97" s="128" t="s">
        <v>192</v>
      </c>
      <c r="D97" s="128" t="s">
        <v>128</v>
      </c>
      <c r="E97" s="129" t="s">
        <v>769</v>
      </c>
      <c r="F97" s="130" t="s">
        <v>770</v>
      </c>
      <c r="G97" s="131" t="s">
        <v>755</v>
      </c>
      <c r="H97" s="132">
        <v>4.4000000000000004</v>
      </c>
      <c r="I97" s="133"/>
      <c r="J97" s="134">
        <f>ROUND(I97*H97,2)</f>
        <v>0</v>
      </c>
      <c r="K97" s="130" t="s">
        <v>19</v>
      </c>
      <c r="L97" s="33"/>
      <c r="M97" s="135" t="s">
        <v>19</v>
      </c>
      <c r="N97" s="136" t="s">
        <v>42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133</v>
      </c>
      <c r="AT97" s="139" t="s">
        <v>128</v>
      </c>
      <c r="AU97" s="139" t="s">
        <v>80</v>
      </c>
      <c r="AY97" s="18" t="s">
        <v>126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76</v>
      </c>
      <c r="BK97" s="140">
        <f>ROUND(I97*H97,2)</f>
        <v>0</v>
      </c>
      <c r="BL97" s="18" t="s">
        <v>133</v>
      </c>
      <c r="BM97" s="139" t="s">
        <v>292</v>
      </c>
    </row>
    <row r="98" spans="2:65" s="1" customFormat="1" ht="16.5" customHeight="1">
      <c r="B98" s="33"/>
      <c r="C98" s="128" t="s">
        <v>204</v>
      </c>
      <c r="D98" s="128" t="s">
        <v>128</v>
      </c>
      <c r="E98" s="129" t="s">
        <v>771</v>
      </c>
      <c r="F98" s="130" t="s">
        <v>772</v>
      </c>
      <c r="G98" s="131" t="s">
        <v>755</v>
      </c>
      <c r="H98" s="132">
        <v>4.399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42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133</v>
      </c>
      <c r="AT98" s="139" t="s">
        <v>128</v>
      </c>
      <c r="AU98" s="139" t="s">
        <v>80</v>
      </c>
      <c r="AY98" s="18" t="s">
        <v>126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76</v>
      </c>
      <c r="BK98" s="140">
        <f>ROUND(I98*H98,2)</f>
        <v>0</v>
      </c>
      <c r="BL98" s="18" t="s">
        <v>133</v>
      </c>
      <c r="BM98" s="139" t="s">
        <v>305</v>
      </c>
    </row>
    <row r="99" spans="2:65" s="1" customFormat="1" ht="16.5" customHeight="1">
      <c r="B99" s="33"/>
      <c r="C99" s="128" t="s">
        <v>212</v>
      </c>
      <c r="D99" s="128" t="s">
        <v>128</v>
      </c>
      <c r="E99" s="129" t="s">
        <v>773</v>
      </c>
      <c r="F99" s="130" t="s">
        <v>774</v>
      </c>
      <c r="G99" s="131" t="s">
        <v>755</v>
      </c>
      <c r="H99" s="132">
        <v>4.399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42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133</v>
      </c>
      <c r="AT99" s="139" t="s">
        <v>128</v>
      </c>
      <c r="AU99" s="139" t="s">
        <v>80</v>
      </c>
      <c r="AY99" s="18" t="s">
        <v>126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76</v>
      </c>
      <c r="BK99" s="140">
        <f>ROUND(I99*H99,2)</f>
        <v>0</v>
      </c>
      <c r="BL99" s="18" t="s">
        <v>133</v>
      </c>
      <c r="BM99" s="139" t="s">
        <v>314</v>
      </c>
    </row>
    <row r="100" spans="2:65" s="11" customFormat="1" ht="22.8" customHeight="1">
      <c r="B100" s="116"/>
      <c r="D100" s="117" t="s">
        <v>70</v>
      </c>
      <c r="E100" s="126" t="s">
        <v>265</v>
      </c>
      <c r="F100" s="126" t="s">
        <v>775</v>
      </c>
      <c r="I100" s="119"/>
      <c r="J100" s="127">
        <f>BK100</f>
        <v>0</v>
      </c>
      <c r="L100" s="116"/>
      <c r="M100" s="121"/>
      <c r="P100" s="122">
        <f>SUM(P101:P106)</f>
        <v>0</v>
      </c>
      <c r="R100" s="122">
        <f>SUM(R101:R106)</f>
        <v>0</v>
      </c>
      <c r="T100" s="123">
        <f>SUM(T101:T106)</f>
        <v>0</v>
      </c>
      <c r="AR100" s="117" t="s">
        <v>76</v>
      </c>
      <c r="AT100" s="124" t="s">
        <v>70</v>
      </c>
      <c r="AU100" s="124" t="s">
        <v>76</v>
      </c>
      <c r="AY100" s="117" t="s">
        <v>126</v>
      </c>
      <c r="BK100" s="125">
        <f>SUM(BK101:BK106)</f>
        <v>0</v>
      </c>
    </row>
    <row r="101" spans="2:65" s="1" customFormat="1" ht="16.5" customHeight="1">
      <c r="B101" s="33"/>
      <c r="C101" s="128" t="s">
        <v>218</v>
      </c>
      <c r="D101" s="128" t="s">
        <v>128</v>
      </c>
      <c r="E101" s="129" t="s">
        <v>776</v>
      </c>
      <c r="F101" s="130" t="s">
        <v>777</v>
      </c>
      <c r="G101" s="131" t="s">
        <v>755</v>
      </c>
      <c r="H101" s="132">
        <v>1E-3</v>
      </c>
      <c r="I101" s="133"/>
      <c r="J101" s="134">
        <f t="shared" ref="J101:J106" si="0">ROUND(I101*H101,2)</f>
        <v>0</v>
      </c>
      <c r="K101" s="130" t="s">
        <v>19</v>
      </c>
      <c r="L101" s="33"/>
      <c r="M101" s="135" t="s">
        <v>19</v>
      </c>
      <c r="N101" s="136" t="s">
        <v>42</v>
      </c>
      <c r="P101" s="137">
        <f t="shared" ref="P101:P106" si="1">O101*H101</f>
        <v>0</v>
      </c>
      <c r="Q101" s="137">
        <v>0</v>
      </c>
      <c r="R101" s="137">
        <f t="shared" ref="R101:R106" si="2">Q101*H101</f>
        <v>0</v>
      </c>
      <c r="S101" s="137">
        <v>0</v>
      </c>
      <c r="T101" s="138">
        <f t="shared" ref="T101:T106" si="3">S101*H101</f>
        <v>0</v>
      </c>
      <c r="AR101" s="139" t="s">
        <v>133</v>
      </c>
      <c r="AT101" s="139" t="s">
        <v>128</v>
      </c>
      <c r="AU101" s="139" t="s">
        <v>80</v>
      </c>
      <c r="AY101" s="18" t="s">
        <v>126</v>
      </c>
      <c r="BE101" s="140">
        <f t="shared" ref="BE101:BE106" si="4">IF(N101="základní",J101,0)</f>
        <v>0</v>
      </c>
      <c r="BF101" s="140">
        <f t="shared" ref="BF101:BF106" si="5">IF(N101="snížená",J101,0)</f>
        <v>0</v>
      </c>
      <c r="BG101" s="140">
        <f t="shared" ref="BG101:BG106" si="6">IF(N101="zákl. přenesená",J101,0)</f>
        <v>0</v>
      </c>
      <c r="BH101" s="140">
        <f t="shared" ref="BH101:BH106" si="7">IF(N101="sníž. přenesená",J101,0)</f>
        <v>0</v>
      </c>
      <c r="BI101" s="140">
        <f t="shared" ref="BI101:BI106" si="8">IF(N101="nulová",J101,0)</f>
        <v>0</v>
      </c>
      <c r="BJ101" s="18" t="s">
        <v>76</v>
      </c>
      <c r="BK101" s="140">
        <f t="shared" ref="BK101:BK106" si="9">ROUND(I101*H101,2)</f>
        <v>0</v>
      </c>
      <c r="BL101" s="18" t="s">
        <v>133</v>
      </c>
      <c r="BM101" s="139" t="s">
        <v>332</v>
      </c>
    </row>
    <row r="102" spans="2:65" s="1" customFormat="1" ht="16.5" customHeight="1">
      <c r="B102" s="33"/>
      <c r="C102" s="128" t="s">
        <v>223</v>
      </c>
      <c r="D102" s="128" t="s">
        <v>128</v>
      </c>
      <c r="E102" s="129" t="s">
        <v>778</v>
      </c>
      <c r="F102" s="130" t="s">
        <v>779</v>
      </c>
      <c r="G102" s="131" t="s">
        <v>755</v>
      </c>
      <c r="H102" s="132">
        <v>0.80700000000000005</v>
      </c>
      <c r="I102" s="133"/>
      <c r="J102" s="134">
        <f t="shared" si="0"/>
        <v>0</v>
      </c>
      <c r="K102" s="130" t="s">
        <v>19</v>
      </c>
      <c r="L102" s="33"/>
      <c r="M102" s="135" t="s">
        <v>19</v>
      </c>
      <c r="N102" s="136" t="s">
        <v>42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133</v>
      </c>
      <c r="AT102" s="139" t="s">
        <v>128</v>
      </c>
      <c r="AU102" s="139" t="s">
        <v>80</v>
      </c>
      <c r="AY102" s="18" t="s">
        <v>126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76</v>
      </c>
      <c r="BK102" s="140">
        <f t="shared" si="9"/>
        <v>0</v>
      </c>
      <c r="BL102" s="18" t="s">
        <v>133</v>
      </c>
      <c r="BM102" s="139" t="s">
        <v>345</v>
      </c>
    </row>
    <row r="103" spans="2:65" s="1" customFormat="1" ht="16.5" customHeight="1">
      <c r="B103" s="33"/>
      <c r="C103" s="128" t="s">
        <v>8</v>
      </c>
      <c r="D103" s="128" t="s">
        <v>128</v>
      </c>
      <c r="E103" s="129" t="s">
        <v>780</v>
      </c>
      <c r="F103" s="130" t="s">
        <v>781</v>
      </c>
      <c r="G103" s="131" t="s">
        <v>755</v>
      </c>
      <c r="H103" s="132">
        <v>0.80700000000000005</v>
      </c>
      <c r="I103" s="133"/>
      <c r="J103" s="134">
        <f t="shared" si="0"/>
        <v>0</v>
      </c>
      <c r="K103" s="130" t="s">
        <v>19</v>
      </c>
      <c r="L103" s="33"/>
      <c r="M103" s="135" t="s">
        <v>19</v>
      </c>
      <c r="N103" s="136" t="s">
        <v>42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133</v>
      </c>
      <c r="AT103" s="139" t="s">
        <v>128</v>
      </c>
      <c r="AU103" s="139" t="s">
        <v>80</v>
      </c>
      <c r="AY103" s="18" t="s">
        <v>126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76</v>
      </c>
      <c r="BK103" s="140">
        <f t="shared" si="9"/>
        <v>0</v>
      </c>
      <c r="BL103" s="18" t="s">
        <v>133</v>
      </c>
      <c r="BM103" s="139" t="s">
        <v>357</v>
      </c>
    </row>
    <row r="104" spans="2:65" s="1" customFormat="1" ht="16.5" customHeight="1">
      <c r="B104" s="33"/>
      <c r="C104" s="128" t="s">
        <v>232</v>
      </c>
      <c r="D104" s="128" t="s">
        <v>128</v>
      </c>
      <c r="E104" s="129" t="s">
        <v>782</v>
      </c>
      <c r="F104" s="130" t="s">
        <v>783</v>
      </c>
      <c r="G104" s="131" t="s">
        <v>755</v>
      </c>
      <c r="H104" s="132">
        <v>3.3849999999999998</v>
      </c>
      <c r="I104" s="133"/>
      <c r="J104" s="134">
        <f t="shared" si="0"/>
        <v>0</v>
      </c>
      <c r="K104" s="130" t="s">
        <v>19</v>
      </c>
      <c r="L104" s="33"/>
      <c r="M104" s="135" t="s">
        <v>19</v>
      </c>
      <c r="N104" s="136" t="s">
        <v>42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133</v>
      </c>
      <c r="AT104" s="139" t="s">
        <v>128</v>
      </c>
      <c r="AU104" s="139" t="s">
        <v>80</v>
      </c>
      <c r="AY104" s="18" t="s">
        <v>126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76</v>
      </c>
      <c r="BK104" s="140">
        <f t="shared" si="9"/>
        <v>0</v>
      </c>
      <c r="BL104" s="18" t="s">
        <v>133</v>
      </c>
      <c r="BM104" s="139" t="s">
        <v>375</v>
      </c>
    </row>
    <row r="105" spans="2:65" s="1" customFormat="1" ht="16.5" customHeight="1">
      <c r="B105" s="33"/>
      <c r="C105" s="128" t="s">
        <v>245</v>
      </c>
      <c r="D105" s="128" t="s">
        <v>128</v>
      </c>
      <c r="E105" s="129" t="s">
        <v>784</v>
      </c>
      <c r="F105" s="130" t="s">
        <v>785</v>
      </c>
      <c r="G105" s="131" t="s">
        <v>786</v>
      </c>
      <c r="H105" s="132">
        <v>7.2590000000000003</v>
      </c>
      <c r="I105" s="133"/>
      <c r="J105" s="134">
        <f t="shared" si="0"/>
        <v>0</v>
      </c>
      <c r="K105" s="130" t="s">
        <v>19</v>
      </c>
      <c r="L105" s="33"/>
      <c r="M105" s="135" t="s">
        <v>19</v>
      </c>
      <c r="N105" s="136" t="s">
        <v>42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133</v>
      </c>
      <c r="AT105" s="139" t="s">
        <v>128</v>
      </c>
      <c r="AU105" s="139" t="s">
        <v>80</v>
      </c>
      <c r="AY105" s="18" t="s">
        <v>126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76</v>
      </c>
      <c r="BK105" s="140">
        <f t="shared" si="9"/>
        <v>0</v>
      </c>
      <c r="BL105" s="18" t="s">
        <v>133</v>
      </c>
      <c r="BM105" s="139" t="s">
        <v>387</v>
      </c>
    </row>
    <row r="106" spans="2:65" s="1" customFormat="1" ht="16.5" customHeight="1">
      <c r="B106" s="33"/>
      <c r="C106" s="128" t="s">
        <v>252</v>
      </c>
      <c r="D106" s="128" t="s">
        <v>128</v>
      </c>
      <c r="E106" s="129" t="s">
        <v>787</v>
      </c>
      <c r="F106" s="130" t="s">
        <v>788</v>
      </c>
      <c r="G106" s="131" t="s">
        <v>786</v>
      </c>
      <c r="H106" s="132">
        <v>7.2590000000000003</v>
      </c>
      <c r="I106" s="133"/>
      <c r="J106" s="134">
        <f t="shared" si="0"/>
        <v>0</v>
      </c>
      <c r="K106" s="130" t="s">
        <v>19</v>
      </c>
      <c r="L106" s="33"/>
      <c r="M106" s="135" t="s">
        <v>19</v>
      </c>
      <c r="N106" s="136" t="s">
        <v>42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133</v>
      </c>
      <c r="AT106" s="139" t="s">
        <v>128</v>
      </c>
      <c r="AU106" s="139" t="s">
        <v>80</v>
      </c>
      <c r="AY106" s="18" t="s">
        <v>126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76</v>
      </c>
      <c r="BK106" s="140">
        <f t="shared" si="9"/>
        <v>0</v>
      </c>
      <c r="BL106" s="18" t="s">
        <v>133</v>
      </c>
      <c r="BM106" s="139" t="s">
        <v>400</v>
      </c>
    </row>
    <row r="107" spans="2:65" s="11" customFormat="1" ht="22.8" customHeight="1">
      <c r="B107" s="116"/>
      <c r="D107" s="117" t="s">
        <v>70</v>
      </c>
      <c r="E107" s="126" t="s">
        <v>429</v>
      </c>
      <c r="F107" s="126" t="s">
        <v>789</v>
      </c>
      <c r="I107" s="119"/>
      <c r="J107" s="127">
        <f>BK107</f>
        <v>0</v>
      </c>
      <c r="L107" s="116"/>
      <c r="M107" s="121"/>
      <c r="P107" s="122">
        <f>P108</f>
        <v>0</v>
      </c>
      <c r="R107" s="122">
        <f>R108</f>
        <v>0</v>
      </c>
      <c r="T107" s="123">
        <f>T108</f>
        <v>0</v>
      </c>
      <c r="AR107" s="117" t="s">
        <v>76</v>
      </c>
      <c r="AT107" s="124" t="s">
        <v>70</v>
      </c>
      <c r="AU107" s="124" t="s">
        <v>76</v>
      </c>
      <c r="AY107" s="117" t="s">
        <v>126</v>
      </c>
      <c r="BK107" s="125">
        <f>BK108</f>
        <v>0</v>
      </c>
    </row>
    <row r="108" spans="2:65" s="1" customFormat="1" ht="16.5" customHeight="1">
      <c r="B108" s="33"/>
      <c r="C108" s="128" t="s">
        <v>259</v>
      </c>
      <c r="D108" s="128" t="s">
        <v>128</v>
      </c>
      <c r="E108" s="129" t="s">
        <v>790</v>
      </c>
      <c r="F108" s="130" t="s">
        <v>791</v>
      </c>
      <c r="G108" s="131" t="s">
        <v>755</v>
      </c>
      <c r="H108" s="132">
        <v>0.20699999999999999</v>
      </c>
      <c r="I108" s="133"/>
      <c r="J108" s="134">
        <f>ROUND(I108*H108,2)</f>
        <v>0</v>
      </c>
      <c r="K108" s="130" t="s">
        <v>19</v>
      </c>
      <c r="L108" s="33"/>
      <c r="M108" s="135" t="s">
        <v>19</v>
      </c>
      <c r="N108" s="136" t="s">
        <v>42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133</v>
      </c>
      <c r="AT108" s="139" t="s">
        <v>128</v>
      </c>
      <c r="AU108" s="139" t="s">
        <v>80</v>
      </c>
      <c r="AY108" s="18" t="s">
        <v>126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76</v>
      </c>
      <c r="BK108" s="140">
        <f>ROUND(I108*H108,2)</f>
        <v>0</v>
      </c>
      <c r="BL108" s="18" t="s">
        <v>133</v>
      </c>
      <c r="BM108" s="139" t="s">
        <v>423</v>
      </c>
    </row>
    <row r="109" spans="2:65" s="11" customFormat="1" ht="22.8" customHeight="1">
      <c r="B109" s="116"/>
      <c r="D109" s="117" t="s">
        <v>70</v>
      </c>
      <c r="E109" s="126" t="s">
        <v>490</v>
      </c>
      <c r="F109" s="126" t="s">
        <v>792</v>
      </c>
      <c r="I109" s="119"/>
      <c r="J109" s="127">
        <f>BK109</f>
        <v>0</v>
      </c>
      <c r="L109" s="116"/>
      <c r="M109" s="121"/>
      <c r="P109" s="122">
        <f>SUM(P110:P115)</f>
        <v>0</v>
      </c>
      <c r="R109" s="122">
        <f>SUM(R110:R115)</f>
        <v>0</v>
      </c>
      <c r="T109" s="123">
        <f>SUM(T110:T115)</f>
        <v>0</v>
      </c>
      <c r="AR109" s="117" t="s">
        <v>80</v>
      </c>
      <c r="AT109" s="124" t="s">
        <v>70</v>
      </c>
      <c r="AU109" s="124" t="s">
        <v>76</v>
      </c>
      <c r="AY109" s="117" t="s">
        <v>126</v>
      </c>
      <c r="BK109" s="125">
        <f>SUM(BK110:BK115)</f>
        <v>0</v>
      </c>
    </row>
    <row r="110" spans="2:65" s="1" customFormat="1" ht="16.5" customHeight="1">
      <c r="B110" s="33"/>
      <c r="C110" s="128" t="s">
        <v>265</v>
      </c>
      <c r="D110" s="128" t="s">
        <v>128</v>
      </c>
      <c r="E110" s="129" t="s">
        <v>793</v>
      </c>
      <c r="F110" s="130" t="s">
        <v>794</v>
      </c>
      <c r="G110" s="131" t="s">
        <v>795</v>
      </c>
      <c r="H110" s="132">
        <v>5</v>
      </c>
      <c r="I110" s="133"/>
      <c r="J110" s="134">
        <f t="shared" ref="J110:J115" si="10">ROUND(I110*H110,2)</f>
        <v>0</v>
      </c>
      <c r="K110" s="130" t="s">
        <v>19</v>
      </c>
      <c r="L110" s="33"/>
      <c r="M110" s="135" t="s">
        <v>19</v>
      </c>
      <c r="N110" s="136" t="s">
        <v>42</v>
      </c>
      <c r="P110" s="137">
        <f t="shared" ref="P110:P115" si="11">O110*H110</f>
        <v>0</v>
      </c>
      <c r="Q110" s="137">
        <v>0</v>
      </c>
      <c r="R110" s="137">
        <f t="shared" ref="R110:R115" si="12">Q110*H110</f>
        <v>0</v>
      </c>
      <c r="S110" s="137">
        <v>0</v>
      </c>
      <c r="T110" s="138">
        <f t="shared" ref="T110:T115" si="13">S110*H110</f>
        <v>0</v>
      </c>
      <c r="AR110" s="139" t="s">
        <v>259</v>
      </c>
      <c r="AT110" s="139" t="s">
        <v>128</v>
      </c>
      <c r="AU110" s="139" t="s">
        <v>80</v>
      </c>
      <c r="AY110" s="18" t="s">
        <v>126</v>
      </c>
      <c r="BE110" s="140">
        <f t="shared" ref="BE110:BE115" si="14">IF(N110="základní",J110,0)</f>
        <v>0</v>
      </c>
      <c r="BF110" s="140">
        <f t="shared" ref="BF110:BF115" si="15">IF(N110="snížená",J110,0)</f>
        <v>0</v>
      </c>
      <c r="BG110" s="140">
        <f t="shared" ref="BG110:BG115" si="16">IF(N110="zákl. přenesená",J110,0)</f>
        <v>0</v>
      </c>
      <c r="BH110" s="140">
        <f t="shared" ref="BH110:BH115" si="17">IF(N110="sníž. přenesená",J110,0)</f>
        <v>0</v>
      </c>
      <c r="BI110" s="140">
        <f t="shared" ref="BI110:BI115" si="18">IF(N110="nulová",J110,0)</f>
        <v>0</v>
      </c>
      <c r="BJ110" s="18" t="s">
        <v>76</v>
      </c>
      <c r="BK110" s="140">
        <f t="shared" ref="BK110:BK115" si="19">ROUND(I110*H110,2)</f>
        <v>0</v>
      </c>
      <c r="BL110" s="18" t="s">
        <v>259</v>
      </c>
      <c r="BM110" s="139" t="s">
        <v>447</v>
      </c>
    </row>
    <row r="111" spans="2:65" s="1" customFormat="1" ht="16.5" customHeight="1">
      <c r="B111" s="33"/>
      <c r="C111" s="173" t="s">
        <v>271</v>
      </c>
      <c r="D111" s="173" t="s">
        <v>213</v>
      </c>
      <c r="E111" s="174" t="s">
        <v>796</v>
      </c>
      <c r="F111" s="175" t="s">
        <v>797</v>
      </c>
      <c r="G111" s="176" t="s">
        <v>795</v>
      </c>
      <c r="H111" s="177">
        <v>5</v>
      </c>
      <c r="I111" s="178"/>
      <c r="J111" s="179">
        <f t="shared" si="10"/>
        <v>0</v>
      </c>
      <c r="K111" s="175" t="s">
        <v>19</v>
      </c>
      <c r="L111" s="180"/>
      <c r="M111" s="181" t="s">
        <v>19</v>
      </c>
      <c r="N111" s="182" t="s">
        <v>42</v>
      </c>
      <c r="P111" s="137">
        <f t="shared" si="11"/>
        <v>0</v>
      </c>
      <c r="Q111" s="137">
        <v>0</v>
      </c>
      <c r="R111" s="137">
        <f t="shared" si="12"/>
        <v>0</v>
      </c>
      <c r="S111" s="137">
        <v>0</v>
      </c>
      <c r="T111" s="138">
        <f t="shared" si="13"/>
        <v>0</v>
      </c>
      <c r="AR111" s="139" t="s">
        <v>345</v>
      </c>
      <c r="AT111" s="139" t="s">
        <v>213</v>
      </c>
      <c r="AU111" s="139" t="s">
        <v>80</v>
      </c>
      <c r="AY111" s="18" t="s">
        <v>126</v>
      </c>
      <c r="BE111" s="140">
        <f t="shared" si="14"/>
        <v>0</v>
      </c>
      <c r="BF111" s="140">
        <f t="shared" si="15"/>
        <v>0</v>
      </c>
      <c r="BG111" s="140">
        <f t="shared" si="16"/>
        <v>0</v>
      </c>
      <c r="BH111" s="140">
        <f t="shared" si="17"/>
        <v>0</v>
      </c>
      <c r="BI111" s="140">
        <f t="shared" si="18"/>
        <v>0</v>
      </c>
      <c r="BJ111" s="18" t="s">
        <v>76</v>
      </c>
      <c r="BK111" s="140">
        <f t="shared" si="19"/>
        <v>0</v>
      </c>
      <c r="BL111" s="18" t="s">
        <v>259</v>
      </c>
      <c r="BM111" s="139" t="s">
        <v>461</v>
      </c>
    </row>
    <row r="112" spans="2:65" s="1" customFormat="1" ht="16.5" customHeight="1">
      <c r="B112" s="33"/>
      <c r="C112" s="128" t="s">
        <v>278</v>
      </c>
      <c r="D112" s="128" t="s">
        <v>128</v>
      </c>
      <c r="E112" s="129" t="s">
        <v>798</v>
      </c>
      <c r="F112" s="130" t="s">
        <v>799</v>
      </c>
      <c r="G112" s="131" t="s">
        <v>800</v>
      </c>
      <c r="H112" s="132">
        <v>1</v>
      </c>
      <c r="I112" s="133"/>
      <c r="J112" s="134">
        <f t="shared" si="10"/>
        <v>0</v>
      </c>
      <c r="K112" s="130" t="s">
        <v>19</v>
      </c>
      <c r="L112" s="33"/>
      <c r="M112" s="135" t="s">
        <v>19</v>
      </c>
      <c r="N112" s="136" t="s">
        <v>42</v>
      </c>
      <c r="P112" s="137">
        <f t="shared" si="11"/>
        <v>0</v>
      </c>
      <c r="Q112" s="137">
        <v>0</v>
      </c>
      <c r="R112" s="137">
        <f t="shared" si="12"/>
        <v>0</v>
      </c>
      <c r="S112" s="137">
        <v>0</v>
      </c>
      <c r="T112" s="138">
        <f t="shared" si="13"/>
        <v>0</v>
      </c>
      <c r="AR112" s="139" t="s">
        <v>259</v>
      </c>
      <c r="AT112" s="139" t="s">
        <v>128</v>
      </c>
      <c r="AU112" s="139" t="s">
        <v>80</v>
      </c>
      <c r="AY112" s="18" t="s">
        <v>126</v>
      </c>
      <c r="BE112" s="140">
        <f t="shared" si="14"/>
        <v>0</v>
      </c>
      <c r="BF112" s="140">
        <f t="shared" si="15"/>
        <v>0</v>
      </c>
      <c r="BG112" s="140">
        <f t="shared" si="16"/>
        <v>0</v>
      </c>
      <c r="BH112" s="140">
        <f t="shared" si="17"/>
        <v>0</v>
      </c>
      <c r="BI112" s="140">
        <f t="shared" si="18"/>
        <v>0</v>
      </c>
      <c r="BJ112" s="18" t="s">
        <v>76</v>
      </c>
      <c r="BK112" s="140">
        <f t="shared" si="19"/>
        <v>0</v>
      </c>
      <c r="BL112" s="18" t="s">
        <v>259</v>
      </c>
      <c r="BM112" s="139" t="s">
        <v>478</v>
      </c>
    </row>
    <row r="113" spans="2:65" s="1" customFormat="1" ht="16.5" customHeight="1">
      <c r="B113" s="33"/>
      <c r="C113" s="173" t="s">
        <v>282</v>
      </c>
      <c r="D113" s="173" t="s">
        <v>213</v>
      </c>
      <c r="E113" s="174" t="s">
        <v>801</v>
      </c>
      <c r="F113" s="175" t="s">
        <v>802</v>
      </c>
      <c r="G113" s="176" t="s">
        <v>800</v>
      </c>
      <c r="H113" s="177">
        <v>1</v>
      </c>
      <c r="I113" s="178"/>
      <c r="J113" s="179">
        <f t="shared" si="10"/>
        <v>0</v>
      </c>
      <c r="K113" s="175" t="s">
        <v>19</v>
      </c>
      <c r="L113" s="180"/>
      <c r="M113" s="181" t="s">
        <v>19</v>
      </c>
      <c r="N113" s="182" t="s">
        <v>42</v>
      </c>
      <c r="P113" s="137">
        <f t="shared" si="11"/>
        <v>0</v>
      </c>
      <c r="Q113" s="137">
        <v>0</v>
      </c>
      <c r="R113" s="137">
        <f t="shared" si="12"/>
        <v>0</v>
      </c>
      <c r="S113" s="137">
        <v>0</v>
      </c>
      <c r="T113" s="138">
        <f t="shared" si="13"/>
        <v>0</v>
      </c>
      <c r="AR113" s="139" t="s">
        <v>345</v>
      </c>
      <c r="AT113" s="139" t="s">
        <v>213</v>
      </c>
      <c r="AU113" s="139" t="s">
        <v>80</v>
      </c>
      <c r="AY113" s="18" t="s">
        <v>126</v>
      </c>
      <c r="BE113" s="140">
        <f t="shared" si="14"/>
        <v>0</v>
      </c>
      <c r="BF113" s="140">
        <f t="shared" si="15"/>
        <v>0</v>
      </c>
      <c r="BG113" s="140">
        <f t="shared" si="16"/>
        <v>0</v>
      </c>
      <c r="BH113" s="140">
        <f t="shared" si="17"/>
        <v>0</v>
      </c>
      <c r="BI113" s="140">
        <f t="shared" si="18"/>
        <v>0</v>
      </c>
      <c r="BJ113" s="18" t="s">
        <v>76</v>
      </c>
      <c r="BK113" s="140">
        <f t="shared" si="19"/>
        <v>0</v>
      </c>
      <c r="BL113" s="18" t="s">
        <v>259</v>
      </c>
      <c r="BM113" s="139" t="s">
        <v>492</v>
      </c>
    </row>
    <row r="114" spans="2:65" s="1" customFormat="1" ht="16.5" customHeight="1">
      <c r="B114" s="33"/>
      <c r="C114" s="128" t="s">
        <v>7</v>
      </c>
      <c r="D114" s="128" t="s">
        <v>128</v>
      </c>
      <c r="E114" s="129" t="s">
        <v>803</v>
      </c>
      <c r="F114" s="130" t="s">
        <v>804</v>
      </c>
      <c r="G114" s="131" t="s">
        <v>800</v>
      </c>
      <c r="H114" s="132">
        <v>1</v>
      </c>
      <c r="I114" s="133"/>
      <c r="J114" s="134">
        <f t="shared" si="10"/>
        <v>0</v>
      </c>
      <c r="K114" s="130" t="s">
        <v>19</v>
      </c>
      <c r="L114" s="33"/>
      <c r="M114" s="135" t="s">
        <v>19</v>
      </c>
      <c r="N114" s="136" t="s">
        <v>42</v>
      </c>
      <c r="P114" s="137">
        <f t="shared" si="11"/>
        <v>0</v>
      </c>
      <c r="Q114" s="137">
        <v>0</v>
      </c>
      <c r="R114" s="137">
        <f t="shared" si="12"/>
        <v>0</v>
      </c>
      <c r="S114" s="137">
        <v>0</v>
      </c>
      <c r="T114" s="138">
        <f t="shared" si="13"/>
        <v>0</v>
      </c>
      <c r="AR114" s="139" t="s">
        <v>259</v>
      </c>
      <c r="AT114" s="139" t="s">
        <v>128</v>
      </c>
      <c r="AU114" s="139" t="s">
        <v>80</v>
      </c>
      <c r="AY114" s="18" t="s">
        <v>126</v>
      </c>
      <c r="BE114" s="140">
        <f t="shared" si="14"/>
        <v>0</v>
      </c>
      <c r="BF114" s="140">
        <f t="shared" si="15"/>
        <v>0</v>
      </c>
      <c r="BG114" s="140">
        <f t="shared" si="16"/>
        <v>0</v>
      </c>
      <c r="BH114" s="140">
        <f t="shared" si="17"/>
        <v>0</v>
      </c>
      <c r="BI114" s="140">
        <f t="shared" si="18"/>
        <v>0</v>
      </c>
      <c r="BJ114" s="18" t="s">
        <v>76</v>
      </c>
      <c r="BK114" s="140">
        <f t="shared" si="19"/>
        <v>0</v>
      </c>
      <c r="BL114" s="18" t="s">
        <v>259</v>
      </c>
      <c r="BM114" s="139" t="s">
        <v>505</v>
      </c>
    </row>
    <row r="115" spans="2:65" s="1" customFormat="1" ht="16.5" customHeight="1">
      <c r="B115" s="33"/>
      <c r="C115" s="128" t="s">
        <v>292</v>
      </c>
      <c r="D115" s="128" t="s">
        <v>128</v>
      </c>
      <c r="E115" s="129" t="s">
        <v>805</v>
      </c>
      <c r="F115" s="130" t="s">
        <v>806</v>
      </c>
      <c r="G115" s="131" t="s">
        <v>795</v>
      </c>
      <c r="H115" s="132">
        <v>5</v>
      </c>
      <c r="I115" s="133"/>
      <c r="J115" s="134">
        <f t="shared" si="10"/>
        <v>0</v>
      </c>
      <c r="K115" s="130" t="s">
        <v>19</v>
      </c>
      <c r="L115" s="33"/>
      <c r="M115" s="186" t="s">
        <v>19</v>
      </c>
      <c r="N115" s="187" t="s">
        <v>42</v>
      </c>
      <c r="O115" s="188"/>
      <c r="P115" s="189">
        <f t="shared" si="11"/>
        <v>0</v>
      </c>
      <c r="Q115" s="189">
        <v>0</v>
      </c>
      <c r="R115" s="189">
        <f t="shared" si="12"/>
        <v>0</v>
      </c>
      <c r="S115" s="189">
        <v>0</v>
      </c>
      <c r="T115" s="190">
        <f t="shared" si="13"/>
        <v>0</v>
      </c>
      <c r="AR115" s="139" t="s">
        <v>259</v>
      </c>
      <c r="AT115" s="139" t="s">
        <v>128</v>
      </c>
      <c r="AU115" s="139" t="s">
        <v>80</v>
      </c>
      <c r="AY115" s="18" t="s">
        <v>126</v>
      </c>
      <c r="BE115" s="140">
        <f t="shared" si="14"/>
        <v>0</v>
      </c>
      <c r="BF115" s="140">
        <f t="shared" si="15"/>
        <v>0</v>
      </c>
      <c r="BG115" s="140">
        <f t="shared" si="16"/>
        <v>0</v>
      </c>
      <c r="BH115" s="140">
        <f t="shared" si="17"/>
        <v>0</v>
      </c>
      <c r="BI115" s="140">
        <f t="shared" si="18"/>
        <v>0</v>
      </c>
      <c r="BJ115" s="18" t="s">
        <v>76</v>
      </c>
      <c r="BK115" s="140">
        <f t="shared" si="19"/>
        <v>0</v>
      </c>
      <c r="BL115" s="18" t="s">
        <v>259</v>
      </c>
      <c r="BM115" s="139" t="s">
        <v>520</v>
      </c>
    </row>
    <row r="116" spans="2:65" s="1" customFormat="1" ht="6.9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3mgbNnvebxVg3VVxYcvb/TJW8KN7vto1ZXOFYEuwji5UM3WInU7f8gSik+SV0RhwUtv69YscTGUKYVP7v60lWw==" saltValue="Lv8pt4CJFltOhViw9kgsevMBTBfXLUnEtxVMVuo6Zpzrw94oUQuyBrswZPiuaJDiukEWPyPNkJ93m36BnQqaEg==" spinCount="100000" sheet="1" objects="1" scenarios="1" formatColumns="0" formatRows="0" autoFilter="0"/>
  <autoFilter ref="C85:K115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9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Oprava vstupního prostoru Chittussiho 10</v>
      </c>
      <c r="F7" s="316"/>
      <c r="G7" s="316"/>
      <c r="H7" s="316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7" t="s">
        <v>807</v>
      </c>
      <c r="F9" s="317"/>
      <c r="G9" s="317"/>
      <c r="H9" s="317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2. 7. 2024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8" t="str">
        <f>'Rekapitulace stavby'!E14</f>
        <v>Vyplň údaj</v>
      </c>
      <c r="F18" s="281"/>
      <c r="G18" s="281"/>
      <c r="H18" s="281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286" t="s">
        <v>19</v>
      </c>
      <c r="F27" s="286"/>
      <c r="G27" s="286"/>
      <c r="H27" s="286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" customHeight="1">
      <c r="B33" s="33"/>
      <c r="D33" s="53" t="s">
        <v>41</v>
      </c>
      <c r="E33" s="28" t="s">
        <v>42</v>
      </c>
      <c r="F33" s="89">
        <f>ROUND((SUM(BE83:BE93)),  2)</f>
        <v>0</v>
      </c>
      <c r="I33" s="90">
        <v>0.21</v>
      </c>
      <c r="J33" s="89">
        <f>ROUND(((SUM(BE83:BE93))*I33),  2)</f>
        <v>0</v>
      </c>
      <c r="L33" s="33"/>
    </row>
    <row r="34" spans="2:12" s="1" customFormat="1" ht="14.4" customHeight="1">
      <c r="B34" s="33"/>
      <c r="E34" s="28" t="s">
        <v>43</v>
      </c>
      <c r="F34" s="89">
        <f>ROUND((SUM(BF83:BF93)),  2)</f>
        <v>0</v>
      </c>
      <c r="I34" s="90">
        <v>0.12</v>
      </c>
      <c r="J34" s="89">
        <f>ROUND(((SUM(BF83:BF93))*I34),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9">
        <f>ROUND((SUM(BG83:BG93)),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9">
        <f>ROUND((SUM(BH83:BH93)),  2)</f>
        <v>0</v>
      </c>
      <c r="I36" s="90">
        <v>0.12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9">
        <f>ROUND((SUM(BI83:BI93)),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89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Oprava vstupního prostoru Chittussiho 10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7" t="str">
        <f>E9</f>
        <v>VON - Vedlejší a ostatní náklady</v>
      </c>
      <c r="F50" s="317"/>
      <c r="G50" s="317"/>
      <c r="H50" s="317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2. 7. 2024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Ostravsá Univerzita</v>
      </c>
      <c r="I54" s="28" t="s">
        <v>31</v>
      </c>
      <c r="J54" s="31" t="str">
        <f>E21</f>
        <v>Ateliér Simona Group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Ateliér Simona Group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69</v>
      </c>
      <c r="J59" s="64">
        <f>J83</f>
        <v>0</v>
      </c>
      <c r="L59" s="33"/>
      <c r="AU59" s="18" t="s">
        <v>92</v>
      </c>
    </row>
    <row r="60" spans="2:47" s="8" customFormat="1" ht="24.9" customHeight="1">
      <c r="B60" s="100"/>
      <c r="D60" s="101" t="s">
        <v>808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95" customHeight="1">
      <c r="B61" s="104"/>
      <c r="D61" s="105" t="s">
        <v>809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95" customHeight="1">
      <c r="B62" s="104"/>
      <c r="D62" s="105" t="s">
        <v>810</v>
      </c>
      <c r="E62" s="106"/>
      <c r="F62" s="106"/>
      <c r="G62" s="106"/>
      <c r="H62" s="106"/>
      <c r="I62" s="106"/>
      <c r="J62" s="107">
        <f>J88</f>
        <v>0</v>
      </c>
      <c r="L62" s="104"/>
    </row>
    <row r="63" spans="2:47" s="9" customFormat="1" ht="19.95" customHeight="1">
      <c r="B63" s="104"/>
      <c r="D63" s="105" t="s">
        <v>811</v>
      </c>
      <c r="E63" s="106"/>
      <c r="F63" s="106"/>
      <c r="G63" s="106"/>
      <c r="H63" s="106"/>
      <c r="I63" s="106"/>
      <c r="J63" s="107">
        <f>J91</f>
        <v>0</v>
      </c>
      <c r="L63" s="104"/>
    </row>
    <row r="64" spans="2:47" s="1" customFormat="1" ht="21.75" customHeight="1">
      <c r="B64" s="33"/>
      <c r="L64" s="33"/>
    </row>
    <row r="65" spans="2:12" s="1" customFormat="1" ht="6.9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" customHeight="1">
      <c r="B70" s="33"/>
      <c r="C70" s="22" t="s">
        <v>111</v>
      </c>
      <c r="L70" s="33"/>
    </row>
    <row r="71" spans="2:12" s="1" customFormat="1" ht="6.9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15" t="str">
        <f>E7</f>
        <v>Oprava vstupního prostoru Chittussiho 10</v>
      </c>
      <c r="F73" s="316"/>
      <c r="G73" s="316"/>
      <c r="H73" s="316"/>
      <c r="L73" s="33"/>
    </row>
    <row r="74" spans="2:12" s="1" customFormat="1" ht="12" customHeight="1">
      <c r="B74" s="33"/>
      <c r="C74" s="28" t="s">
        <v>87</v>
      </c>
      <c r="L74" s="33"/>
    </row>
    <row r="75" spans="2:12" s="1" customFormat="1" ht="16.5" customHeight="1">
      <c r="B75" s="33"/>
      <c r="E75" s="297" t="str">
        <f>E9</f>
        <v>VON - Vedlejší a ostatní náklady</v>
      </c>
      <c r="F75" s="317"/>
      <c r="G75" s="317"/>
      <c r="H75" s="317"/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2. 7. 2024</v>
      </c>
      <c r="L77" s="33"/>
    </row>
    <row r="78" spans="2:12" s="1" customFormat="1" ht="6.9" customHeight="1">
      <c r="B78" s="33"/>
      <c r="L78" s="33"/>
    </row>
    <row r="79" spans="2:12" s="1" customFormat="1" ht="15.15" customHeight="1">
      <c r="B79" s="33"/>
      <c r="C79" s="28" t="s">
        <v>25</v>
      </c>
      <c r="F79" s="26" t="str">
        <f>E15</f>
        <v>Ostravsá Univerzita</v>
      </c>
      <c r="I79" s="28" t="s">
        <v>31</v>
      </c>
      <c r="J79" s="31" t="str">
        <f>E21</f>
        <v>Ateliér Simona Group</v>
      </c>
      <c r="L79" s="33"/>
    </row>
    <row r="80" spans="2:12" s="1" customFormat="1" ht="15.15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Ateliér Simona Group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112</v>
      </c>
      <c r="D82" s="110" t="s">
        <v>56</v>
      </c>
      <c r="E82" s="110" t="s">
        <v>52</v>
      </c>
      <c r="F82" s="110" t="s">
        <v>53</v>
      </c>
      <c r="G82" s="110" t="s">
        <v>113</v>
      </c>
      <c r="H82" s="110" t="s">
        <v>114</v>
      </c>
      <c r="I82" s="110" t="s">
        <v>115</v>
      </c>
      <c r="J82" s="110" t="s">
        <v>91</v>
      </c>
      <c r="K82" s="111" t="s">
        <v>116</v>
      </c>
      <c r="L82" s="108"/>
      <c r="M82" s="57" t="s">
        <v>19</v>
      </c>
      <c r="N82" s="58" t="s">
        <v>41</v>
      </c>
      <c r="O82" s="58" t="s">
        <v>117</v>
      </c>
      <c r="P82" s="58" t="s">
        <v>118</v>
      </c>
      <c r="Q82" s="58" t="s">
        <v>119</v>
      </c>
      <c r="R82" s="58" t="s">
        <v>120</v>
      </c>
      <c r="S82" s="58" t="s">
        <v>121</v>
      </c>
      <c r="T82" s="59" t="s">
        <v>122</v>
      </c>
    </row>
    <row r="83" spans="2:65" s="1" customFormat="1" ht="22.8" customHeight="1">
      <c r="B83" s="33"/>
      <c r="C83" s="62" t="s">
        <v>123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8" t="s">
        <v>70</v>
      </c>
      <c r="AU83" s="18" t="s">
        <v>92</v>
      </c>
      <c r="BK83" s="115">
        <f>BK84</f>
        <v>0</v>
      </c>
    </row>
    <row r="84" spans="2:65" s="11" customFormat="1" ht="25.95" customHeight="1">
      <c r="B84" s="116"/>
      <c r="D84" s="117" t="s">
        <v>70</v>
      </c>
      <c r="E84" s="118" t="s">
        <v>812</v>
      </c>
      <c r="F84" s="118" t="s">
        <v>813</v>
      </c>
      <c r="I84" s="119"/>
      <c r="J84" s="120">
        <f>BK84</f>
        <v>0</v>
      </c>
      <c r="L84" s="116"/>
      <c r="M84" s="121"/>
      <c r="P84" s="122">
        <f>P85+P88+P91</f>
        <v>0</v>
      </c>
      <c r="R84" s="122">
        <f>R85+R88+R91</f>
        <v>0</v>
      </c>
      <c r="T84" s="123">
        <f>T85+T88+T91</f>
        <v>0</v>
      </c>
      <c r="AR84" s="117" t="s">
        <v>179</v>
      </c>
      <c r="AT84" s="124" t="s">
        <v>70</v>
      </c>
      <c r="AU84" s="124" t="s">
        <v>71</v>
      </c>
      <c r="AY84" s="117" t="s">
        <v>126</v>
      </c>
      <c r="BK84" s="125">
        <f>BK85+BK88+BK91</f>
        <v>0</v>
      </c>
    </row>
    <row r="85" spans="2:65" s="11" customFormat="1" ht="22.8" customHeight="1">
      <c r="B85" s="116"/>
      <c r="D85" s="117" t="s">
        <v>70</v>
      </c>
      <c r="E85" s="126" t="s">
        <v>814</v>
      </c>
      <c r="F85" s="126" t="s">
        <v>815</v>
      </c>
      <c r="I85" s="119"/>
      <c r="J85" s="127">
        <f>BK85</f>
        <v>0</v>
      </c>
      <c r="L85" s="116"/>
      <c r="M85" s="121"/>
      <c r="P85" s="122">
        <f>SUM(P86:P87)</f>
        <v>0</v>
      </c>
      <c r="R85" s="122">
        <f>SUM(R86:R87)</f>
        <v>0</v>
      </c>
      <c r="T85" s="123">
        <f>SUM(T86:T87)</f>
        <v>0</v>
      </c>
      <c r="AR85" s="117" t="s">
        <v>179</v>
      </c>
      <c r="AT85" s="124" t="s">
        <v>70</v>
      </c>
      <c r="AU85" s="124" t="s">
        <v>76</v>
      </c>
      <c r="AY85" s="117" t="s">
        <v>126</v>
      </c>
      <c r="BK85" s="125">
        <f>SUM(BK86:BK87)</f>
        <v>0</v>
      </c>
    </row>
    <row r="86" spans="2:65" s="1" customFormat="1" ht="16.5" customHeight="1">
      <c r="B86" s="33"/>
      <c r="C86" s="128" t="s">
        <v>76</v>
      </c>
      <c r="D86" s="128" t="s">
        <v>128</v>
      </c>
      <c r="E86" s="129" t="s">
        <v>816</v>
      </c>
      <c r="F86" s="130" t="s">
        <v>815</v>
      </c>
      <c r="G86" s="131" t="s">
        <v>274</v>
      </c>
      <c r="H86" s="132">
        <v>1</v>
      </c>
      <c r="I86" s="133"/>
      <c r="J86" s="134">
        <f>ROUND(I86*H86,2)</f>
        <v>0</v>
      </c>
      <c r="K86" s="130" t="s">
        <v>132</v>
      </c>
      <c r="L86" s="33"/>
      <c r="M86" s="135" t="s">
        <v>19</v>
      </c>
      <c r="N86" s="136" t="s">
        <v>42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817</v>
      </c>
      <c r="AT86" s="139" t="s">
        <v>128</v>
      </c>
      <c r="AU86" s="139" t="s">
        <v>80</v>
      </c>
      <c r="AY86" s="18" t="s">
        <v>126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76</v>
      </c>
      <c r="BK86" s="140">
        <f>ROUND(I86*H86,2)</f>
        <v>0</v>
      </c>
      <c r="BL86" s="18" t="s">
        <v>817</v>
      </c>
      <c r="BM86" s="139" t="s">
        <v>818</v>
      </c>
    </row>
    <row r="87" spans="2:65" s="1" customFormat="1" ht="10.199999999999999">
      <c r="B87" s="33"/>
      <c r="D87" s="141" t="s">
        <v>135</v>
      </c>
      <c r="F87" s="142" t="s">
        <v>819</v>
      </c>
      <c r="I87" s="143"/>
      <c r="L87" s="33"/>
      <c r="M87" s="144"/>
      <c r="T87" s="54"/>
      <c r="AT87" s="18" t="s">
        <v>135</v>
      </c>
      <c r="AU87" s="18" t="s">
        <v>80</v>
      </c>
    </row>
    <row r="88" spans="2:65" s="11" customFormat="1" ht="22.8" customHeight="1">
      <c r="B88" s="116"/>
      <c r="D88" s="117" t="s">
        <v>70</v>
      </c>
      <c r="E88" s="126" t="s">
        <v>820</v>
      </c>
      <c r="F88" s="126" t="s">
        <v>821</v>
      </c>
      <c r="I88" s="119"/>
      <c r="J88" s="127">
        <f>BK88</f>
        <v>0</v>
      </c>
      <c r="L88" s="116"/>
      <c r="M88" s="121"/>
      <c r="P88" s="122">
        <f>SUM(P89:P90)</f>
        <v>0</v>
      </c>
      <c r="R88" s="122">
        <f>SUM(R89:R90)</f>
        <v>0</v>
      </c>
      <c r="T88" s="123">
        <f>SUM(T89:T90)</f>
        <v>0</v>
      </c>
      <c r="AR88" s="117" t="s">
        <v>179</v>
      </c>
      <c r="AT88" s="124" t="s">
        <v>70</v>
      </c>
      <c r="AU88" s="124" t="s">
        <v>76</v>
      </c>
      <c r="AY88" s="117" t="s">
        <v>126</v>
      </c>
      <c r="BK88" s="125">
        <f>SUM(BK89:BK90)</f>
        <v>0</v>
      </c>
    </row>
    <row r="89" spans="2:65" s="1" customFormat="1" ht="16.5" customHeight="1">
      <c r="B89" s="33"/>
      <c r="C89" s="128" t="s">
        <v>80</v>
      </c>
      <c r="D89" s="128" t="s">
        <v>128</v>
      </c>
      <c r="E89" s="129" t="s">
        <v>822</v>
      </c>
      <c r="F89" s="130" t="s">
        <v>821</v>
      </c>
      <c r="G89" s="131" t="s">
        <v>274</v>
      </c>
      <c r="H89" s="132">
        <v>1</v>
      </c>
      <c r="I89" s="133"/>
      <c r="J89" s="134">
        <f>ROUND(I89*H89,2)</f>
        <v>0</v>
      </c>
      <c r="K89" s="130" t="s">
        <v>132</v>
      </c>
      <c r="L89" s="33"/>
      <c r="M89" s="135" t="s">
        <v>19</v>
      </c>
      <c r="N89" s="136" t="s">
        <v>42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817</v>
      </c>
      <c r="AT89" s="139" t="s">
        <v>128</v>
      </c>
      <c r="AU89" s="139" t="s">
        <v>80</v>
      </c>
      <c r="AY89" s="18" t="s">
        <v>126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76</v>
      </c>
      <c r="BK89" s="140">
        <f>ROUND(I89*H89,2)</f>
        <v>0</v>
      </c>
      <c r="BL89" s="18" t="s">
        <v>817</v>
      </c>
      <c r="BM89" s="139" t="s">
        <v>823</v>
      </c>
    </row>
    <row r="90" spans="2:65" s="1" customFormat="1" ht="10.199999999999999">
      <c r="B90" s="33"/>
      <c r="D90" s="141" t="s">
        <v>135</v>
      </c>
      <c r="F90" s="142" t="s">
        <v>824</v>
      </c>
      <c r="I90" s="143"/>
      <c r="L90" s="33"/>
      <c r="M90" s="144"/>
      <c r="T90" s="54"/>
      <c r="AT90" s="18" t="s">
        <v>135</v>
      </c>
      <c r="AU90" s="18" t="s">
        <v>80</v>
      </c>
    </row>
    <row r="91" spans="2:65" s="11" customFormat="1" ht="22.8" customHeight="1">
      <c r="B91" s="116"/>
      <c r="D91" s="117" t="s">
        <v>70</v>
      </c>
      <c r="E91" s="126" t="s">
        <v>825</v>
      </c>
      <c r="F91" s="126" t="s">
        <v>826</v>
      </c>
      <c r="I91" s="119"/>
      <c r="J91" s="127">
        <f>BK91</f>
        <v>0</v>
      </c>
      <c r="L91" s="116"/>
      <c r="M91" s="121"/>
      <c r="P91" s="122">
        <f>SUM(P92:P93)</f>
        <v>0</v>
      </c>
      <c r="R91" s="122">
        <f>SUM(R92:R93)</f>
        <v>0</v>
      </c>
      <c r="T91" s="123">
        <f>SUM(T92:T93)</f>
        <v>0</v>
      </c>
      <c r="AR91" s="117" t="s">
        <v>179</v>
      </c>
      <c r="AT91" s="124" t="s">
        <v>70</v>
      </c>
      <c r="AU91" s="124" t="s">
        <v>76</v>
      </c>
      <c r="AY91" s="117" t="s">
        <v>126</v>
      </c>
      <c r="BK91" s="125">
        <f>SUM(BK92:BK93)</f>
        <v>0</v>
      </c>
    </row>
    <row r="92" spans="2:65" s="1" customFormat="1" ht="16.5" customHeight="1">
      <c r="B92" s="33"/>
      <c r="C92" s="128" t="s">
        <v>140</v>
      </c>
      <c r="D92" s="128" t="s">
        <v>128</v>
      </c>
      <c r="E92" s="129" t="s">
        <v>827</v>
      </c>
      <c r="F92" s="130" t="s">
        <v>826</v>
      </c>
      <c r="G92" s="131" t="s">
        <v>274</v>
      </c>
      <c r="H92" s="132">
        <v>1</v>
      </c>
      <c r="I92" s="133"/>
      <c r="J92" s="134">
        <f>ROUND(I92*H92,2)</f>
        <v>0</v>
      </c>
      <c r="K92" s="130" t="s">
        <v>132</v>
      </c>
      <c r="L92" s="33"/>
      <c r="M92" s="135" t="s">
        <v>19</v>
      </c>
      <c r="N92" s="136" t="s">
        <v>42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817</v>
      </c>
      <c r="AT92" s="139" t="s">
        <v>128</v>
      </c>
      <c r="AU92" s="139" t="s">
        <v>80</v>
      </c>
      <c r="AY92" s="18" t="s">
        <v>126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76</v>
      </c>
      <c r="BK92" s="140">
        <f>ROUND(I92*H92,2)</f>
        <v>0</v>
      </c>
      <c r="BL92" s="18" t="s">
        <v>817</v>
      </c>
      <c r="BM92" s="139" t="s">
        <v>828</v>
      </c>
    </row>
    <row r="93" spans="2:65" s="1" customFormat="1" ht="10.199999999999999">
      <c r="B93" s="33"/>
      <c r="D93" s="141" t="s">
        <v>135</v>
      </c>
      <c r="F93" s="142" t="s">
        <v>829</v>
      </c>
      <c r="I93" s="143"/>
      <c r="L93" s="33"/>
      <c r="M93" s="191"/>
      <c r="N93" s="188"/>
      <c r="O93" s="188"/>
      <c r="P93" s="188"/>
      <c r="Q93" s="188"/>
      <c r="R93" s="188"/>
      <c r="S93" s="188"/>
      <c r="T93" s="192"/>
      <c r="AT93" s="18" t="s">
        <v>135</v>
      </c>
      <c r="AU93" s="18" t="s">
        <v>80</v>
      </c>
    </row>
    <row r="94" spans="2:65" s="1" customFormat="1" ht="6.9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3"/>
    </row>
  </sheetData>
  <sheetProtection algorithmName="SHA-512" hashValue="e4l0lTi/zFT+368wG6O6c7g/ZxC/+aUd0F9gJgYcBEAiudybr23U/zUAyzHoA1fy42O2tK8jONlr+LqBY/6O4A==" saltValue="yPprzPvzEgWwecFzrQolx/w4dfhOynVbyex49cIZUXmShYSWG6nAU2JkESBQCezeoPMdrbacfNt/4ZvcFy7JRw==" spinCount="100000" sheet="1" objects="1" scenarios="1" formatColumns="0" formatRows="0" autoFilter="0"/>
  <autoFilter ref="C82:K93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0" r:id="rId2" xr:uid="{00000000-0004-0000-0300-000001000000}"/>
    <hyperlink ref="F93" r:id="rId3" xr:uid="{00000000-0004-0000-03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193" customWidth="1"/>
    <col min="2" max="2" width="1.7109375" style="193" customWidth="1"/>
    <col min="3" max="4" width="5" style="193" customWidth="1"/>
    <col min="5" max="5" width="11.7109375" style="193" customWidth="1"/>
    <col min="6" max="6" width="9.140625" style="193" customWidth="1"/>
    <col min="7" max="7" width="5" style="193" customWidth="1"/>
    <col min="8" max="8" width="77.85546875" style="193" customWidth="1"/>
    <col min="9" max="10" width="20" style="193" customWidth="1"/>
    <col min="11" max="11" width="1.7109375" style="193" customWidth="1"/>
  </cols>
  <sheetData>
    <row r="1" spans="2:11" customFormat="1" ht="37.5" customHeight="1"/>
    <row r="2" spans="2:11" customFormat="1" ht="7.5" customHeight="1">
      <c r="B2" s="194"/>
      <c r="C2" s="195"/>
      <c r="D2" s="195"/>
      <c r="E2" s="195"/>
      <c r="F2" s="195"/>
      <c r="G2" s="195"/>
      <c r="H2" s="195"/>
      <c r="I2" s="195"/>
      <c r="J2" s="195"/>
      <c r="K2" s="196"/>
    </row>
    <row r="3" spans="2:11" s="16" customFormat="1" ht="45" customHeight="1">
      <c r="B3" s="197"/>
      <c r="C3" s="321" t="s">
        <v>830</v>
      </c>
      <c r="D3" s="321"/>
      <c r="E3" s="321"/>
      <c r="F3" s="321"/>
      <c r="G3" s="321"/>
      <c r="H3" s="321"/>
      <c r="I3" s="321"/>
      <c r="J3" s="321"/>
      <c r="K3" s="198"/>
    </row>
    <row r="4" spans="2:11" customFormat="1" ht="25.5" customHeight="1">
      <c r="B4" s="199"/>
      <c r="C4" s="320" t="s">
        <v>831</v>
      </c>
      <c r="D4" s="320"/>
      <c r="E4" s="320"/>
      <c r="F4" s="320"/>
      <c r="G4" s="320"/>
      <c r="H4" s="320"/>
      <c r="I4" s="320"/>
      <c r="J4" s="320"/>
      <c r="K4" s="200"/>
    </row>
    <row r="5" spans="2:11" customFormat="1" ht="5.25" customHeight="1">
      <c r="B5" s="199"/>
      <c r="C5" s="201"/>
      <c r="D5" s="201"/>
      <c r="E5" s="201"/>
      <c r="F5" s="201"/>
      <c r="G5" s="201"/>
      <c r="H5" s="201"/>
      <c r="I5" s="201"/>
      <c r="J5" s="201"/>
      <c r="K5" s="200"/>
    </row>
    <row r="6" spans="2:11" customFormat="1" ht="15" customHeight="1">
      <c r="B6" s="199"/>
      <c r="C6" s="319" t="s">
        <v>832</v>
      </c>
      <c r="D6" s="319"/>
      <c r="E6" s="319"/>
      <c r="F6" s="319"/>
      <c r="G6" s="319"/>
      <c r="H6" s="319"/>
      <c r="I6" s="319"/>
      <c r="J6" s="319"/>
      <c r="K6" s="200"/>
    </row>
    <row r="7" spans="2:11" customFormat="1" ht="15" customHeight="1">
      <c r="B7" s="203"/>
      <c r="C7" s="319" t="s">
        <v>833</v>
      </c>
      <c r="D7" s="319"/>
      <c r="E7" s="319"/>
      <c r="F7" s="319"/>
      <c r="G7" s="319"/>
      <c r="H7" s="319"/>
      <c r="I7" s="319"/>
      <c r="J7" s="319"/>
      <c r="K7" s="200"/>
    </row>
    <row r="8" spans="2:11" customFormat="1" ht="12.75" customHeight="1">
      <c r="B8" s="203"/>
      <c r="C8" s="202"/>
      <c r="D8" s="202"/>
      <c r="E8" s="202"/>
      <c r="F8" s="202"/>
      <c r="G8" s="202"/>
      <c r="H8" s="202"/>
      <c r="I8" s="202"/>
      <c r="J8" s="202"/>
      <c r="K8" s="200"/>
    </row>
    <row r="9" spans="2:11" customFormat="1" ht="15" customHeight="1">
      <c r="B9" s="203"/>
      <c r="C9" s="319" t="s">
        <v>834</v>
      </c>
      <c r="D9" s="319"/>
      <c r="E9" s="319"/>
      <c r="F9" s="319"/>
      <c r="G9" s="319"/>
      <c r="H9" s="319"/>
      <c r="I9" s="319"/>
      <c r="J9" s="319"/>
      <c r="K9" s="200"/>
    </row>
    <row r="10" spans="2:11" customFormat="1" ht="15" customHeight="1">
      <c r="B10" s="203"/>
      <c r="C10" s="202"/>
      <c r="D10" s="319" t="s">
        <v>835</v>
      </c>
      <c r="E10" s="319"/>
      <c r="F10" s="319"/>
      <c r="G10" s="319"/>
      <c r="H10" s="319"/>
      <c r="I10" s="319"/>
      <c r="J10" s="319"/>
      <c r="K10" s="200"/>
    </row>
    <row r="11" spans="2:11" customFormat="1" ht="15" customHeight="1">
      <c r="B11" s="203"/>
      <c r="C11" s="204"/>
      <c r="D11" s="319" t="s">
        <v>836</v>
      </c>
      <c r="E11" s="319"/>
      <c r="F11" s="319"/>
      <c r="G11" s="319"/>
      <c r="H11" s="319"/>
      <c r="I11" s="319"/>
      <c r="J11" s="319"/>
      <c r="K11" s="200"/>
    </row>
    <row r="12" spans="2:11" customFormat="1" ht="15" customHeight="1">
      <c r="B12" s="203"/>
      <c r="C12" s="204"/>
      <c r="D12" s="202"/>
      <c r="E12" s="202"/>
      <c r="F12" s="202"/>
      <c r="G12" s="202"/>
      <c r="H12" s="202"/>
      <c r="I12" s="202"/>
      <c r="J12" s="202"/>
      <c r="K12" s="200"/>
    </row>
    <row r="13" spans="2:11" customFormat="1" ht="15" customHeight="1">
      <c r="B13" s="203"/>
      <c r="C13" s="204"/>
      <c r="D13" s="205" t="s">
        <v>837</v>
      </c>
      <c r="E13" s="202"/>
      <c r="F13" s="202"/>
      <c r="G13" s="202"/>
      <c r="H13" s="202"/>
      <c r="I13" s="202"/>
      <c r="J13" s="202"/>
      <c r="K13" s="200"/>
    </row>
    <row r="14" spans="2:11" customFormat="1" ht="12.75" customHeight="1">
      <c r="B14" s="203"/>
      <c r="C14" s="204"/>
      <c r="D14" s="204"/>
      <c r="E14" s="204"/>
      <c r="F14" s="204"/>
      <c r="G14" s="204"/>
      <c r="H14" s="204"/>
      <c r="I14" s="204"/>
      <c r="J14" s="204"/>
      <c r="K14" s="200"/>
    </row>
    <row r="15" spans="2:11" customFormat="1" ht="15" customHeight="1">
      <c r="B15" s="203"/>
      <c r="C15" s="204"/>
      <c r="D15" s="319" t="s">
        <v>838</v>
      </c>
      <c r="E15" s="319"/>
      <c r="F15" s="319"/>
      <c r="G15" s="319"/>
      <c r="H15" s="319"/>
      <c r="I15" s="319"/>
      <c r="J15" s="319"/>
      <c r="K15" s="200"/>
    </row>
    <row r="16" spans="2:11" customFormat="1" ht="15" customHeight="1">
      <c r="B16" s="203"/>
      <c r="C16" s="204"/>
      <c r="D16" s="319" t="s">
        <v>839</v>
      </c>
      <c r="E16" s="319"/>
      <c r="F16" s="319"/>
      <c r="G16" s="319"/>
      <c r="H16" s="319"/>
      <c r="I16" s="319"/>
      <c r="J16" s="319"/>
      <c r="K16" s="200"/>
    </row>
    <row r="17" spans="2:11" customFormat="1" ht="15" customHeight="1">
      <c r="B17" s="203"/>
      <c r="C17" s="204"/>
      <c r="D17" s="319" t="s">
        <v>840</v>
      </c>
      <c r="E17" s="319"/>
      <c r="F17" s="319"/>
      <c r="G17" s="319"/>
      <c r="H17" s="319"/>
      <c r="I17" s="319"/>
      <c r="J17" s="319"/>
      <c r="K17" s="200"/>
    </row>
    <row r="18" spans="2:11" customFormat="1" ht="15" customHeight="1">
      <c r="B18" s="203"/>
      <c r="C18" s="204"/>
      <c r="D18" s="204"/>
      <c r="E18" s="206" t="s">
        <v>78</v>
      </c>
      <c r="F18" s="319" t="s">
        <v>841</v>
      </c>
      <c r="G18" s="319"/>
      <c r="H18" s="319"/>
      <c r="I18" s="319"/>
      <c r="J18" s="319"/>
      <c r="K18" s="200"/>
    </row>
    <row r="19" spans="2:11" customFormat="1" ht="15" customHeight="1">
      <c r="B19" s="203"/>
      <c r="C19" s="204"/>
      <c r="D19" s="204"/>
      <c r="E19" s="206" t="s">
        <v>842</v>
      </c>
      <c r="F19" s="319" t="s">
        <v>843</v>
      </c>
      <c r="G19" s="319"/>
      <c r="H19" s="319"/>
      <c r="I19" s="319"/>
      <c r="J19" s="319"/>
      <c r="K19" s="200"/>
    </row>
    <row r="20" spans="2:11" customFormat="1" ht="15" customHeight="1">
      <c r="B20" s="203"/>
      <c r="C20" s="204"/>
      <c r="D20" s="204"/>
      <c r="E20" s="206" t="s">
        <v>844</v>
      </c>
      <c r="F20" s="319" t="s">
        <v>845</v>
      </c>
      <c r="G20" s="319"/>
      <c r="H20" s="319"/>
      <c r="I20" s="319"/>
      <c r="J20" s="319"/>
      <c r="K20" s="200"/>
    </row>
    <row r="21" spans="2:11" customFormat="1" ht="15" customHeight="1">
      <c r="B21" s="203"/>
      <c r="C21" s="204"/>
      <c r="D21" s="204"/>
      <c r="E21" s="206" t="s">
        <v>83</v>
      </c>
      <c r="F21" s="319" t="s">
        <v>84</v>
      </c>
      <c r="G21" s="319"/>
      <c r="H21" s="319"/>
      <c r="I21" s="319"/>
      <c r="J21" s="319"/>
      <c r="K21" s="200"/>
    </row>
    <row r="22" spans="2:11" customFormat="1" ht="15" customHeight="1">
      <c r="B22" s="203"/>
      <c r="C22" s="204"/>
      <c r="D22" s="204"/>
      <c r="E22" s="206" t="s">
        <v>846</v>
      </c>
      <c r="F22" s="319" t="s">
        <v>847</v>
      </c>
      <c r="G22" s="319"/>
      <c r="H22" s="319"/>
      <c r="I22" s="319"/>
      <c r="J22" s="319"/>
      <c r="K22" s="200"/>
    </row>
    <row r="23" spans="2:11" customFormat="1" ht="15" customHeight="1">
      <c r="B23" s="203"/>
      <c r="C23" s="204"/>
      <c r="D23" s="204"/>
      <c r="E23" s="206" t="s">
        <v>848</v>
      </c>
      <c r="F23" s="319" t="s">
        <v>849</v>
      </c>
      <c r="G23" s="319"/>
      <c r="H23" s="319"/>
      <c r="I23" s="319"/>
      <c r="J23" s="319"/>
      <c r="K23" s="200"/>
    </row>
    <row r="24" spans="2:11" customFormat="1" ht="12.7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0"/>
    </row>
    <row r="25" spans="2:11" customFormat="1" ht="15" customHeight="1">
      <c r="B25" s="203"/>
      <c r="C25" s="319" t="s">
        <v>850</v>
      </c>
      <c r="D25" s="319"/>
      <c r="E25" s="319"/>
      <c r="F25" s="319"/>
      <c r="G25" s="319"/>
      <c r="H25" s="319"/>
      <c r="I25" s="319"/>
      <c r="J25" s="319"/>
      <c r="K25" s="200"/>
    </row>
    <row r="26" spans="2:11" customFormat="1" ht="15" customHeight="1">
      <c r="B26" s="203"/>
      <c r="C26" s="319" t="s">
        <v>851</v>
      </c>
      <c r="D26" s="319"/>
      <c r="E26" s="319"/>
      <c r="F26" s="319"/>
      <c r="G26" s="319"/>
      <c r="H26" s="319"/>
      <c r="I26" s="319"/>
      <c r="J26" s="319"/>
      <c r="K26" s="200"/>
    </row>
    <row r="27" spans="2:11" customFormat="1" ht="15" customHeight="1">
      <c r="B27" s="203"/>
      <c r="C27" s="202"/>
      <c r="D27" s="319" t="s">
        <v>852</v>
      </c>
      <c r="E27" s="319"/>
      <c r="F27" s="319"/>
      <c r="G27" s="319"/>
      <c r="H27" s="319"/>
      <c r="I27" s="319"/>
      <c r="J27" s="319"/>
      <c r="K27" s="200"/>
    </row>
    <row r="28" spans="2:11" customFormat="1" ht="15" customHeight="1">
      <c r="B28" s="203"/>
      <c r="C28" s="204"/>
      <c r="D28" s="319" t="s">
        <v>853</v>
      </c>
      <c r="E28" s="319"/>
      <c r="F28" s="319"/>
      <c r="G28" s="319"/>
      <c r="H28" s="319"/>
      <c r="I28" s="319"/>
      <c r="J28" s="319"/>
      <c r="K28" s="200"/>
    </row>
    <row r="29" spans="2:11" customFormat="1" ht="12.75" customHeight="1">
      <c r="B29" s="203"/>
      <c r="C29" s="204"/>
      <c r="D29" s="204"/>
      <c r="E29" s="204"/>
      <c r="F29" s="204"/>
      <c r="G29" s="204"/>
      <c r="H29" s="204"/>
      <c r="I29" s="204"/>
      <c r="J29" s="204"/>
      <c r="K29" s="200"/>
    </row>
    <row r="30" spans="2:11" customFormat="1" ht="15" customHeight="1">
      <c r="B30" s="203"/>
      <c r="C30" s="204"/>
      <c r="D30" s="319" t="s">
        <v>854</v>
      </c>
      <c r="E30" s="319"/>
      <c r="F30" s="319"/>
      <c r="G30" s="319"/>
      <c r="H30" s="319"/>
      <c r="I30" s="319"/>
      <c r="J30" s="319"/>
      <c r="K30" s="200"/>
    </row>
    <row r="31" spans="2:11" customFormat="1" ht="15" customHeight="1">
      <c r="B31" s="203"/>
      <c r="C31" s="204"/>
      <c r="D31" s="319" t="s">
        <v>855</v>
      </c>
      <c r="E31" s="319"/>
      <c r="F31" s="319"/>
      <c r="G31" s="319"/>
      <c r="H31" s="319"/>
      <c r="I31" s="319"/>
      <c r="J31" s="319"/>
      <c r="K31" s="200"/>
    </row>
    <row r="32" spans="2:11" customFormat="1" ht="12.75" customHeight="1">
      <c r="B32" s="203"/>
      <c r="C32" s="204"/>
      <c r="D32" s="204"/>
      <c r="E32" s="204"/>
      <c r="F32" s="204"/>
      <c r="G32" s="204"/>
      <c r="H32" s="204"/>
      <c r="I32" s="204"/>
      <c r="J32" s="204"/>
      <c r="K32" s="200"/>
    </row>
    <row r="33" spans="2:11" customFormat="1" ht="15" customHeight="1">
      <c r="B33" s="203"/>
      <c r="C33" s="204"/>
      <c r="D33" s="319" t="s">
        <v>856</v>
      </c>
      <c r="E33" s="319"/>
      <c r="F33" s="319"/>
      <c r="G33" s="319"/>
      <c r="H33" s="319"/>
      <c r="I33" s="319"/>
      <c r="J33" s="319"/>
      <c r="K33" s="200"/>
    </row>
    <row r="34" spans="2:11" customFormat="1" ht="15" customHeight="1">
      <c r="B34" s="203"/>
      <c r="C34" s="204"/>
      <c r="D34" s="319" t="s">
        <v>857</v>
      </c>
      <c r="E34" s="319"/>
      <c r="F34" s="319"/>
      <c r="G34" s="319"/>
      <c r="H34" s="319"/>
      <c r="I34" s="319"/>
      <c r="J34" s="319"/>
      <c r="K34" s="200"/>
    </row>
    <row r="35" spans="2:11" customFormat="1" ht="15" customHeight="1">
      <c r="B35" s="203"/>
      <c r="C35" s="204"/>
      <c r="D35" s="319" t="s">
        <v>858</v>
      </c>
      <c r="E35" s="319"/>
      <c r="F35" s="319"/>
      <c r="G35" s="319"/>
      <c r="H35" s="319"/>
      <c r="I35" s="319"/>
      <c r="J35" s="319"/>
      <c r="K35" s="200"/>
    </row>
    <row r="36" spans="2:11" customFormat="1" ht="15" customHeight="1">
      <c r="B36" s="203"/>
      <c r="C36" s="204"/>
      <c r="D36" s="202"/>
      <c r="E36" s="205" t="s">
        <v>112</v>
      </c>
      <c r="F36" s="202"/>
      <c r="G36" s="319" t="s">
        <v>859</v>
      </c>
      <c r="H36" s="319"/>
      <c r="I36" s="319"/>
      <c r="J36" s="319"/>
      <c r="K36" s="200"/>
    </row>
    <row r="37" spans="2:11" customFormat="1" ht="30.75" customHeight="1">
      <c r="B37" s="203"/>
      <c r="C37" s="204"/>
      <c r="D37" s="202"/>
      <c r="E37" s="205" t="s">
        <v>860</v>
      </c>
      <c r="F37" s="202"/>
      <c r="G37" s="319" t="s">
        <v>861</v>
      </c>
      <c r="H37" s="319"/>
      <c r="I37" s="319"/>
      <c r="J37" s="319"/>
      <c r="K37" s="200"/>
    </row>
    <row r="38" spans="2:11" customFormat="1" ht="15" customHeight="1">
      <c r="B38" s="203"/>
      <c r="C38" s="204"/>
      <c r="D38" s="202"/>
      <c r="E38" s="205" t="s">
        <v>52</v>
      </c>
      <c r="F38" s="202"/>
      <c r="G38" s="319" t="s">
        <v>862</v>
      </c>
      <c r="H38" s="319"/>
      <c r="I38" s="319"/>
      <c r="J38" s="319"/>
      <c r="K38" s="200"/>
    </row>
    <row r="39" spans="2:11" customFormat="1" ht="15" customHeight="1">
      <c r="B39" s="203"/>
      <c r="C39" s="204"/>
      <c r="D39" s="202"/>
      <c r="E39" s="205" t="s">
        <v>53</v>
      </c>
      <c r="F39" s="202"/>
      <c r="G39" s="319" t="s">
        <v>863</v>
      </c>
      <c r="H39" s="319"/>
      <c r="I39" s="319"/>
      <c r="J39" s="319"/>
      <c r="K39" s="200"/>
    </row>
    <row r="40" spans="2:11" customFormat="1" ht="15" customHeight="1">
      <c r="B40" s="203"/>
      <c r="C40" s="204"/>
      <c r="D40" s="202"/>
      <c r="E40" s="205" t="s">
        <v>113</v>
      </c>
      <c r="F40" s="202"/>
      <c r="G40" s="319" t="s">
        <v>864</v>
      </c>
      <c r="H40" s="319"/>
      <c r="I40" s="319"/>
      <c r="J40" s="319"/>
      <c r="K40" s="200"/>
    </row>
    <row r="41" spans="2:11" customFormat="1" ht="15" customHeight="1">
      <c r="B41" s="203"/>
      <c r="C41" s="204"/>
      <c r="D41" s="202"/>
      <c r="E41" s="205" t="s">
        <v>114</v>
      </c>
      <c r="F41" s="202"/>
      <c r="G41" s="319" t="s">
        <v>865</v>
      </c>
      <c r="H41" s="319"/>
      <c r="I41" s="319"/>
      <c r="J41" s="319"/>
      <c r="K41" s="200"/>
    </row>
    <row r="42" spans="2:11" customFormat="1" ht="15" customHeight="1">
      <c r="B42" s="203"/>
      <c r="C42" s="204"/>
      <c r="D42" s="202"/>
      <c r="E42" s="205" t="s">
        <v>866</v>
      </c>
      <c r="F42" s="202"/>
      <c r="G42" s="319" t="s">
        <v>867</v>
      </c>
      <c r="H42" s="319"/>
      <c r="I42" s="319"/>
      <c r="J42" s="319"/>
      <c r="K42" s="200"/>
    </row>
    <row r="43" spans="2:11" customFormat="1" ht="15" customHeight="1">
      <c r="B43" s="203"/>
      <c r="C43" s="204"/>
      <c r="D43" s="202"/>
      <c r="E43" s="205"/>
      <c r="F43" s="202"/>
      <c r="G43" s="319" t="s">
        <v>868</v>
      </c>
      <c r="H43" s="319"/>
      <c r="I43" s="319"/>
      <c r="J43" s="319"/>
      <c r="K43" s="200"/>
    </row>
    <row r="44" spans="2:11" customFormat="1" ht="15" customHeight="1">
      <c r="B44" s="203"/>
      <c r="C44" s="204"/>
      <c r="D44" s="202"/>
      <c r="E44" s="205" t="s">
        <v>869</v>
      </c>
      <c r="F44" s="202"/>
      <c r="G44" s="319" t="s">
        <v>870</v>
      </c>
      <c r="H44" s="319"/>
      <c r="I44" s="319"/>
      <c r="J44" s="319"/>
      <c r="K44" s="200"/>
    </row>
    <row r="45" spans="2:11" customFormat="1" ht="15" customHeight="1">
      <c r="B45" s="203"/>
      <c r="C45" s="204"/>
      <c r="D45" s="202"/>
      <c r="E45" s="205" t="s">
        <v>116</v>
      </c>
      <c r="F45" s="202"/>
      <c r="G45" s="319" t="s">
        <v>871</v>
      </c>
      <c r="H45" s="319"/>
      <c r="I45" s="319"/>
      <c r="J45" s="319"/>
      <c r="K45" s="200"/>
    </row>
    <row r="46" spans="2:11" customFormat="1" ht="12.75" customHeight="1">
      <c r="B46" s="203"/>
      <c r="C46" s="204"/>
      <c r="D46" s="202"/>
      <c r="E46" s="202"/>
      <c r="F46" s="202"/>
      <c r="G46" s="202"/>
      <c r="H46" s="202"/>
      <c r="I46" s="202"/>
      <c r="J46" s="202"/>
      <c r="K46" s="200"/>
    </row>
    <row r="47" spans="2:11" customFormat="1" ht="15" customHeight="1">
      <c r="B47" s="203"/>
      <c r="C47" s="204"/>
      <c r="D47" s="319" t="s">
        <v>872</v>
      </c>
      <c r="E47" s="319"/>
      <c r="F47" s="319"/>
      <c r="G47" s="319"/>
      <c r="H47" s="319"/>
      <c r="I47" s="319"/>
      <c r="J47" s="319"/>
      <c r="K47" s="200"/>
    </row>
    <row r="48" spans="2:11" customFormat="1" ht="15" customHeight="1">
      <c r="B48" s="203"/>
      <c r="C48" s="204"/>
      <c r="D48" s="204"/>
      <c r="E48" s="319" t="s">
        <v>873</v>
      </c>
      <c r="F48" s="319"/>
      <c r="G48" s="319"/>
      <c r="H48" s="319"/>
      <c r="I48" s="319"/>
      <c r="J48" s="319"/>
      <c r="K48" s="200"/>
    </row>
    <row r="49" spans="2:11" customFormat="1" ht="15" customHeight="1">
      <c r="B49" s="203"/>
      <c r="C49" s="204"/>
      <c r="D49" s="204"/>
      <c r="E49" s="319" t="s">
        <v>874</v>
      </c>
      <c r="F49" s="319"/>
      <c r="G49" s="319"/>
      <c r="H49" s="319"/>
      <c r="I49" s="319"/>
      <c r="J49" s="319"/>
      <c r="K49" s="200"/>
    </row>
    <row r="50" spans="2:11" customFormat="1" ht="15" customHeight="1">
      <c r="B50" s="203"/>
      <c r="C50" s="204"/>
      <c r="D50" s="204"/>
      <c r="E50" s="319" t="s">
        <v>875</v>
      </c>
      <c r="F50" s="319"/>
      <c r="G50" s="319"/>
      <c r="H50" s="319"/>
      <c r="I50" s="319"/>
      <c r="J50" s="319"/>
      <c r="K50" s="200"/>
    </row>
    <row r="51" spans="2:11" customFormat="1" ht="15" customHeight="1">
      <c r="B51" s="203"/>
      <c r="C51" s="204"/>
      <c r="D51" s="319" t="s">
        <v>876</v>
      </c>
      <c r="E51" s="319"/>
      <c r="F51" s="319"/>
      <c r="G51" s="319"/>
      <c r="H51" s="319"/>
      <c r="I51" s="319"/>
      <c r="J51" s="319"/>
      <c r="K51" s="200"/>
    </row>
    <row r="52" spans="2:11" customFormat="1" ht="25.5" customHeight="1">
      <c r="B52" s="199"/>
      <c r="C52" s="320" t="s">
        <v>877</v>
      </c>
      <c r="D52" s="320"/>
      <c r="E52" s="320"/>
      <c r="F52" s="320"/>
      <c r="G52" s="320"/>
      <c r="H52" s="320"/>
      <c r="I52" s="320"/>
      <c r="J52" s="320"/>
      <c r="K52" s="200"/>
    </row>
    <row r="53" spans="2:11" customFormat="1" ht="5.25" customHeight="1">
      <c r="B53" s="199"/>
      <c r="C53" s="201"/>
      <c r="D53" s="201"/>
      <c r="E53" s="201"/>
      <c r="F53" s="201"/>
      <c r="G53" s="201"/>
      <c r="H53" s="201"/>
      <c r="I53" s="201"/>
      <c r="J53" s="201"/>
      <c r="K53" s="200"/>
    </row>
    <row r="54" spans="2:11" customFormat="1" ht="15" customHeight="1">
      <c r="B54" s="199"/>
      <c r="C54" s="319" t="s">
        <v>878</v>
      </c>
      <c r="D54" s="319"/>
      <c r="E54" s="319"/>
      <c r="F54" s="319"/>
      <c r="G54" s="319"/>
      <c r="H54" s="319"/>
      <c r="I54" s="319"/>
      <c r="J54" s="319"/>
      <c r="K54" s="200"/>
    </row>
    <row r="55" spans="2:11" customFormat="1" ht="15" customHeight="1">
      <c r="B55" s="199"/>
      <c r="C55" s="319" t="s">
        <v>879</v>
      </c>
      <c r="D55" s="319"/>
      <c r="E55" s="319"/>
      <c r="F55" s="319"/>
      <c r="G55" s="319"/>
      <c r="H55" s="319"/>
      <c r="I55" s="319"/>
      <c r="J55" s="319"/>
      <c r="K55" s="200"/>
    </row>
    <row r="56" spans="2:11" customFormat="1" ht="12.75" customHeight="1">
      <c r="B56" s="199"/>
      <c r="C56" s="202"/>
      <c r="D56" s="202"/>
      <c r="E56" s="202"/>
      <c r="F56" s="202"/>
      <c r="G56" s="202"/>
      <c r="H56" s="202"/>
      <c r="I56" s="202"/>
      <c r="J56" s="202"/>
      <c r="K56" s="200"/>
    </row>
    <row r="57" spans="2:11" customFormat="1" ht="15" customHeight="1">
      <c r="B57" s="199"/>
      <c r="C57" s="319" t="s">
        <v>880</v>
      </c>
      <c r="D57" s="319"/>
      <c r="E57" s="319"/>
      <c r="F57" s="319"/>
      <c r="G57" s="319"/>
      <c r="H57" s="319"/>
      <c r="I57" s="319"/>
      <c r="J57" s="319"/>
      <c r="K57" s="200"/>
    </row>
    <row r="58" spans="2:11" customFormat="1" ht="15" customHeight="1">
      <c r="B58" s="199"/>
      <c r="C58" s="204"/>
      <c r="D58" s="319" t="s">
        <v>881</v>
      </c>
      <c r="E58" s="319"/>
      <c r="F58" s="319"/>
      <c r="G58" s="319"/>
      <c r="H58" s="319"/>
      <c r="I58" s="319"/>
      <c r="J58" s="319"/>
      <c r="K58" s="200"/>
    </row>
    <row r="59" spans="2:11" customFormat="1" ht="15" customHeight="1">
      <c r="B59" s="199"/>
      <c r="C59" s="204"/>
      <c r="D59" s="319" t="s">
        <v>882</v>
      </c>
      <c r="E59" s="319"/>
      <c r="F59" s="319"/>
      <c r="G59" s="319"/>
      <c r="H59" s="319"/>
      <c r="I59" s="319"/>
      <c r="J59" s="319"/>
      <c r="K59" s="200"/>
    </row>
    <row r="60" spans="2:11" customFormat="1" ht="15" customHeight="1">
      <c r="B60" s="199"/>
      <c r="C60" s="204"/>
      <c r="D60" s="319" t="s">
        <v>883</v>
      </c>
      <c r="E60" s="319"/>
      <c r="F60" s="319"/>
      <c r="G60" s="319"/>
      <c r="H60" s="319"/>
      <c r="I60" s="319"/>
      <c r="J60" s="319"/>
      <c r="K60" s="200"/>
    </row>
    <row r="61" spans="2:11" customFormat="1" ht="15" customHeight="1">
      <c r="B61" s="199"/>
      <c r="C61" s="204"/>
      <c r="D61" s="319" t="s">
        <v>884</v>
      </c>
      <c r="E61" s="319"/>
      <c r="F61" s="319"/>
      <c r="G61" s="319"/>
      <c r="H61" s="319"/>
      <c r="I61" s="319"/>
      <c r="J61" s="319"/>
      <c r="K61" s="200"/>
    </row>
    <row r="62" spans="2:11" customFormat="1" ht="15" customHeight="1">
      <c r="B62" s="199"/>
      <c r="C62" s="204"/>
      <c r="D62" s="322" t="s">
        <v>885</v>
      </c>
      <c r="E62" s="322"/>
      <c r="F62" s="322"/>
      <c r="G62" s="322"/>
      <c r="H62" s="322"/>
      <c r="I62" s="322"/>
      <c r="J62" s="322"/>
      <c r="K62" s="200"/>
    </row>
    <row r="63" spans="2:11" customFormat="1" ht="15" customHeight="1">
      <c r="B63" s="199"/>
      <c r="C63" s="204"/>
      <c r="D63" s="319" t="s">
        <v>886</v>
      </c>
      <c r="E63" s="319"/>
      <c r="F63" s="319"/>
      <c r="G63" s="319"/>
      <c r="H63" s="319"/>
      <c r="I63" s="319"/>
      <c r="J63" s="319"/>
      <c r="K63" s="200"/>
    </row>
    <row r="64" spans="2:11" customFormat="1" ht="12.75" customHeight="1">
      <c r="B64" s="199"/>
      <c r="C64" s="204"/>
      <c r="D64" s="204"/>
      <c r="E64" s="207"/>
      <c r="F64" s="204"/>
      <c r="G64" s="204"/>
      <c r="H64" s="204"/>
      <c r="I64" s="204"/>
      <c r="J64" s="204"/>
      <c r="K64" s="200"/>
    </row>
    <row r="65" spans="2:11" customFormat="1" ht="15" customHeight="1">
      <c r="B65" s="199"/>
      <c r="C65" s="204"/>
      <c r="D65" s="319" t="s">
        <v>887</v>
      </c>
      <c r="E65" s="319"/>
      <c r="F65" s="319"/>
      <c r="G65" s="319"/>
      <c r="H65" s="319"/>
      <c r="I65" s="319"/>
      <c r="J65" s="319"/>
      <c r="K65" s="200"/>
    </row>
    <row r="66" spans="2:11" customFormat="1" ht="15" customHeight="1">
      <c r="B66" s="199"/>
      <c r="C66" s="204"/>
      <c r="D66" s="322" t="s">
        <v>888</v>
      </c>
      <c r="E66" s="322"/>
      <c r="F66" s="322"/>
      <c r="G66" s="322"/>
      <c r="H66" s="322"/>
      <c r="I66" s="322"/>
      <c r="J66" s="322"/>
      <c r="K66" s="200"/>
    </row>
    <row r="67" spans="2:11" customFormat="1" ht="15" customHeight="1">
      <c r="B67" s="199"/>
      <c r="C67" s="204"/>
      <c r="D67" s="319" t="s">
        <v>889</v>
      </c>
      <c r="E67" s="319"/>
      <c r="F67" s="319"/>
      <c r="G67" s="319"/>
      <c r="H67" s="319"/>
      <c r="I67" s="319"/>
      <c r="J67" s="319"/>
      <c r="K67" s="200"/>
    </row>
    <row r="68" spans="2:11" customFormat="1" ht="15" customHeight="1">
      <c r="B68" s="199"/>
      <c r="C68" s="204"/>
      <c r="D68" s="319" t="s">
        <v>890</v>
      </c>
      <c r="E68" s="319"/>
      <c r="F68" s="319"/>
      <c r="G68" s="319"/>
      <c r="H68" s="319"/>
      <c r="I68" s="319"/>
      <c r="J68" s="319"/>
      <c r="K68" s="200"/>
    </row>
    <row r="69" spans="2:11" customFormat="1" ht="15" customHeight="1">
      <c r="B69" s="199"/>
      <c r="C69" s="204"/>
      <c r="D69" s="319" t="s">
        <v>891</v>
      </c>
      <c r="E69" s="319"/>
      <c r="F69" s="319"/>
      <c r="G69" s="319"/>
      <c r="H69" s="319"/>
      <c r="I69" s="319"/>
      <c r="J69" s="319"/>
      <c r="K69" s="200"/>
    </row>
    <row r="70" spans="2:11" customFormat="1" ht="15" customHeight="1">
      <c r="B70" s="199"/>
      <c r="C70" s="204"/>
      <c r="D70" s="319" t="s">
        <v>892</v>
      </c>
      <c r="E70" s="319"/>
      <c r="F70" s="319"/>
      <c r="G70" s="319"/>
      <c r="H70" s="319"/>
      <c r="I70" s="319"/>
      <c r="J70" s="319"/>
      <c r="K70" s="200"/>
    </row>
    <row r="71" spans="2:11" customFormat="1" ht="12.75" customHeight="1">
      <c r="B71" s="208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2:11" customFormat="1" ht="18.75" customHeight="1">
      <c r="B72" s="211"/>
      <c r="C72" s="211"/>
      <c r="D72" s="211"/>
      <c r="E72" s="211"/>
      <c r="F72" s="211"/>
      <c r="G72" s="211"/>
      <c r="H72" s="211"/>
      <c r="I72" s="211"/>
      <c r="J72" s="211"/>
      <c r="K72" s="212"/>
    </row>
    <row r="73" spans="2:11" customFormat="1" ht="18.75" customHeight="1">
      <c r="B73" s="212"/>
      <c r="C73" s="212"/>
      <c r="D73" s="212"/>
      <c r="E73" s="212"/>
      <c r="F73" s="212"/>
      <c r="G73" s="212"/>
      <c r="H73" s="212"/>
      <c r="I73" s="212"/>
      <c r="J73" s="212"/>
      <c r="K73" s="212"/>
    </row>
    <row r="74" spans="2:11" customFormat="1" ht="7.5" customHeight="1">
      <c r="B74" s="213"/>
      <c r="C74" s="214"/>
      <c r="D74" s="214"/>
      <c r="E74" s="214"/>
      <c r="F74" s="214"/>
      <c r="G74" s="214"/>
      <c r="H74" s="214"/>
      <c r="I74" s="214"/>
      <c r="J74" s="214"/>
      <c r="K74" s="215"/>
    </row>
    <row r="75" spans="2:11" customFormat="1" ht="45" customHeight="1">
      <c r="B75" s="216"/>
      <c r="C75" s="323" t="s">
        <v>893</v>
      </c>
      <c r="D75" s="323"/>
      <c r="E75" s="323"/>
      <c r="F75" s="323"/>
      <c r="G75" s="323"/>
      <c r="H75" s="323"/>
      <c r="I75" s="323"/>
      <c r="J75" s="323"/>
      <c r="K75" s="217"/>
    </row>
    <row r="76" spans="2:11" customFormat="1" ht="17.25" customHeight="1">
      <c r="B76" s="216"/>
      <c r="C76" s="218" t="s">
        <v>894</v>
      </c>
      <c r="D76" s="218"/>
      <c r="E76" s="218"/>
      <c r="F76" s="218" t="s">
        <v>895</v>
      </c>
      <c r="G76" s="219"/>
      <c r="H76" s="218" t="s">
        <v>53</v>
      </c>
      <c r="I76" s="218" t="s">
        <v>56</v>
      </c>
      <c r="J76" s="218" t="s">
        <v>896</v>
      </c>
      <c r="K76" s="217"/>
    </row>
    <row r="77" spans="2:11" customFormat="1" ht="17.25" customHeight="1">
      <c r="B77" s="216"/>
      <c r="C77" s="220" t="s">
        <v>897</v>
      </c>
      <c r="D77" s="220"/>
      <c r="E77" s="220"/>
      <c r="F77" s="221" t="s">
        <v>898</v>
      </c>
      <c r="G77" s="222"/>
      <c r="H77" s="220"/>
      <c r="I77" s="220"/>
      <c r="J77" s="220" t="s">
        <v>899</v>
      </c>
      <c r="K77" s="217"/>
    </row>
    <row r="78" spans="2:11" customFormat="1" ht="5.25" customHeight="1">
      <c r="B78" s="216"/>
      <c r="C78" s="223"/>
      <c r="D78" s="223"/>
      <c r="E78" s="223"/>
      <c r="F78" s="223"/>
      <c r="G78" s="224"/>
      <c r="H78" s="223"/>
      <c r="I78" s="223"/>
      <c r="J78" s="223"/>
      <c r="K78" s="217"/>
    </row>
    <row r="79" spans="2:11" customFormat="1" ht="15" customHeight="1">
      <c r="B79" s="216"/>
      <c r="C79" s="205" t="s">
        <v>52</v>
      </c>
      <c r="D79" s="225"/>
      <c r="E79" s="225"/>
      <c r="F79" s="226" t="s">
        <v>900</v>
      </c>
      <c r="G79" s="227"/>
      <c r="H79" s="205" t="s">
        <v>901</v>
      </c>
      <c r="I79" s="205" t="s">
        <v>902</v>
      </c>
      <c r="J79" s="205">
        <v>20</v>
      </c>
      <c r="K79" s="217"/>
    </row>
    <row r="80" spans="2:11" customFormat="1" ht="15" customHeight="1">
      <c r="B80" s="216"/>
      <c r="C80" s="205" t="s">
        <v>903</v>
      </c>
      <c r="D80" s="205"/>
      <c r="E80" s="205"/>
      <c r="F80" s="226" t="s">
        <v>900</v>
      </c>
      <c r="G80" s="227"/>
      <c r="H80" s="205" t="s">
        <v>904</v>
      </c>
      <c r="I80" s="205" t="s">
        <v>902</v>
      </c>
      <c r="J80" s="205">
        <v>120</v>
      </c>
      <c r="K80" s="217"/>
    </row>
    <row r="81" spans="2:11" customFormat="1" ht="15" customHeight="1">
      <c r="B81" s="228"/>
      <c r="C81" s="205" t="s">
        <v>905</v>
      </c>
      <c r="D81" s="205"/>
      <c r="E81" s="205"/>
      <c r="F81" s="226" t="s">
        <v>906</v>
      </c>
      <c r="G81" s="227"/>
      <c r="H81" s="205" t="s">
        <v>907</v>
      </c>
      <c r="I81" s="205" t="s">
        <v>902</v>
      </c>
      <c r="J81" s="205">
        <v>50</v>
      </c>
      <c r="K81" s="217"/>
    </row>
    <row r="82" spans="2:11" customFormat="1" ht="15" customHeight="1">
      <c r="B82" s="228"/>
      <c r="C82" s="205" t="s">
        <v>908</v>
      </c>
      <c r="D82" s="205"/>
      <c r="E82" s="205"/>
      <c r="F82" s="226" t="s">
        <v>900</v>
      </c>
      <c r="G82" s="227"/>
      <c r="H82" s="205" t="s">
        <v>909</v>
      </c>
      <c r="I82" s="205" t="s">
        <v>910</v>
      </c>
      <c r="J82" s="205"/>
      <c r="K82" s="217"/>
    </row>
    <row r="83" spans="2:11" customFormat="1" ht="15" customHeight="1">
      <c r="B83" s="228"/>
      <c r="C83" s="205" t="s">
        <v>911</v>
      </c>
      <c r="D83" s="205"/>
      <c r="E83" s="205"/>
      <c r="F83" s="226" t="s">
        <v>906</v>
      </c>
      <c r="G83" s="205"/>
      <c r="H83" s="205" t="s">
        <v>912</v>
      </c>
      <c r="I83" s="205" t="s">
        <v>902</v>
      </c>
      <c r="J83" s="205">
        <v>15</v>
      </c>
      <c r="K83" s="217"/>
    </row>
    <row r="84" spans="2:11" customFormat="1" ht="15" customHeight="1">
      <c r="B84" s="228"/>
      <c r="C84" s="205" t="s">
        <v>913</v>
      </c>
      <c r="D84" s="205"/>
      <c r="E84" s="205"/>
      <c r="F84" s="226" t="s">
        <v>906</v>
      </c>
      <c r="G84" s="205"/>
      <c r="H84" s="205" t="s">
        <v>914</v>
      </c>
      <c r="I84" s="205" t="s">
        <v>902</v>
      </c>
      <c r="J84" s="205">
        <v>15</v>
      </c>
      <c r="K84" s="217"/>
    </row>
    <row r="85" spans="2:11" customFormat="1" ht="15" customHeight="1">
      <c r="B85" s="228"/>
      <c r="C85" s="205" t="s">
        <v>915</v>
      </c>
      <c r="D85" s="205"/>
      <c r="E85" s="205"/>
      <c r="F85" s="226" t="s">
        <v>906</v>
      </c>
      <c r="G85" s="205"/>
      <c r="H85" s="205" t="s">
        <v>916</v>
      </c>
      <c r="I85" s="205" t="s">
        <v>902</v>
      </c>
      <c r="J85" s="205">
        <v>20</v>
      </c>
      <c r="K85" s="217"/>
    </row>
    <row r="86" spans="2:11" customFormat="1" ht="15" customHeight="1">
      <c r="B86" s="228"/>
      <c r="C86" s="205" t="s">
        <v>917</v>
      </c>
      <c r="D86" s="205"/>
      <c r="E86" s="205"/>
      <c r="F86" s="226" t="s">
        <v>906</v>
      </c>
      <c r="G86" s="205"/>
      <c r="H86" s="205" t="s">
        <v>918</v>
      </c>
      <c r="I86" s="205" t="s">
        <v>902</v>
      </c>
      <c r="J86" s="205">
        <v>20</v>
      </c>
      <c r="K86" s="217"/>
    </row>
    <row r="87" spans="2:11" customFormat="1" ht="15" customHeight="1">
      <c r="B87" s="228"/>
      <c r="C87" s="205" t="s">
        <v>919</v>
      </c>
      <c r="D87" s="205"/>
      <c r="E87" s="205"/>
      <c r="F87" s="226" t="s">
        <v>906</v>
      </c>
      <c r="G87" s="227"/>
      <c r="H87" s="205" t="s">
        <v>920</v>
      </c>
      <c r="I87" s="205" t="s">
        <v>902</v>
      </c>
      <c r="J87" s="205">
        <v>50</v>
      </c>
      <c r="K87" s="217"/>
    </row>
    <row r="88" spans="2:11" customFormat="1" ht="15" customHeight="1">
      <c r="B88" s="228"/>
      <c r="C88" s="205" t="s">
        <v>921</v>
      </c>
      <c r="D88" s="205"/>
      <c r="E88" s="205"/>
      <c r="F88" s="226" t="s">
        <v>906</v>
      </c>
      <c r="G88" s="227"/>
      <c r="H88" s="205" t="s">
        <v>922</v>
      </c>
      <c r="I88" s="205" t="s">
        <v>902</v>
      </c>
      <c r="J88" s="205">
        <v>20</v>
      </c>
      <c r="K88" s="217"/>
    </row>
    <row r="89" spans="2:11" customFormat="1" ht="15" customHeight="1">
      <c r="B89" s="228"/>
      <c r="C89" s="205" t="s">
        <v>923</v>
      </c>
      <c r="D89" s="205"/>
      <c r="E89" s="205"/>
      <c r="F89" s="226" t="s">
        <v>906</v>
      </c>
      <c r="G89" s="227"/>
      <c r="H89" s="205" t="s">
        <v>924</v>
      </c>
      <c r="I89" s="205" t="s">
        <v>902</v>
      </c>
      <c r="J89" s="205">
        <v>20</v>
      </c>
      <c r="K89" s="217"/>
    </row>
    <row r="90" spans="2:11" customFormat="1" ht="15" customHeight="1">
      <c r="B90" s="228"/>
      <c r="C90" s="205" t="s">
        <v>925</v>
      </c>
      <c r="D90" s="205"/>
      <c r="E90" s="205"/>
      <c r="F90" s="226" t="s">
        <v>906</v>
      </c>
      <c r="G90" s="227"/>
      <c r="H90" s="205" t="s">
        <v>926</v>
      </c>
      <c r="I90" s="205" t="s">
        <v>902</v>
      </c>
      <c r="J90" s="205">
        <v>50</v>
      </c>
      <c r="K90" s="217"/>
    </row>
    <row r="91" spans="2:11" customFormat="1" ht="15" customHeight="1">
      <c r="B91" s="228"/>
      <c r="C91" s="205" t="s">
        <v>927</v>
      </c>
      <c r="D91" s="205"/>
      <c r="E91" s="205"/>
      <c r="F91" s="226" t="s">
        <v>906</v>
      </c>
      <c r="G91" s="227"/>
      <c r="H91" s="205" t="s">
        <v>927</v>
      </c>
      <c r="I91" s="205" t="s">
        <v>902</v>
      </c>
      <c r="J91" s="205">
        <v>50</v>
      </c>
      <c r="K91" s="217"/>
    </row>
    <row r="92" spans="2:11" customFormat="1" ht="15" customHeight="1">
      <c r="B92" s="228"/>
      <c r="C92" s="205" t="s">
        <v>928</v>
      </c>
      <c r="D92" s="205"/>
      <c r="E92" s="205"/>
      <c r="F92" s="226" t="s">
        <v>906</v>
      </c>
      <c r="G92" s="227"/>
      <c r="H92" s="205" t="s">
        <v>929</v>
      </c>
      <c r="I92" s="205" t="s">
        <v>902</v>
      </c>
      <c r="J92" s="205">
        <v>255</v>
      </c>
      <c r="K92" s="217"/>
    </row>
    <row r="93" spans="2:11" customFormat="1" ht="15" customHeight="1">
      <c r="B93" s="228"/>
      <c r="C93" s="205" t="s">
        <v>930</v>
      </c>
      <c r="D93" s="205"/>
      <c r="E93" s="205"/>
      <c r="F93" s="226" t="s">
        <v>900</v>
      </c>
      <c r="G93" s="227"/>
      <c r="H93" s="205" t="s">
        <v>931</v>
      </c>
      <c r="I93" s="205" t="s">
        <v>932</v>
      </c>
      <c r="J93" s="205"/>
      <c r="K93" s="217"/>
    </row>
    <row r="94" spans="2:11" customFormat="1" ht="15" customHeight="1">
      <c r="B94" s="228"/>
      <c r="C94" s="205" t="s">
        <v>933</v>
      </c>
      <c r="D94" s="205"/>
      <c r="E94" s="205"/>
      <c r="F94" s="226" t="s">
        <v>900</v>
      </c>
      <c r="G94" s="227"/>
      <c r="H94" s="205" t="s">
        <v>934</v>
      </c>
      <c r="I94" s="205" t="s">
        <v>935</v>
      </c>
      <c r="J94" s="205"/>
      <c r="K94" s="217"/>
    </row>
    <row r="95" spans="2:11" customFormat="1" ht="15" customHeight="1">
      <c r="B95" s="228"/>
      <c r="C95" s="205" t="s">
        <v>936</v>
      </c>
      <c r="D95" s="205"/>
      <c r="E95" s="205"/>
      <c r="F95" s="226" t="s">
        <v>900</v>
      </c>
      <c r="G95" s="227"/>
      <c r="H95" s="205" t="s">
        <v>936</v>
      </c>
      <c r="I95" s="205" t="s">
        <v>935</v>
      </c>
      <c r="J95" s="205"/>
      <c r="K95" s="217"/>
    </row>
    <row r="96" spans="2:11" customFormat="1" ht="15" customHeight="1">
      <c r="B96" s="228"/>
      <c r="C96" s="205" t="s">
        <v>37</v>
      </c>
      <c r="D96" s="205"/>
      <c r="E96" s="205"/>
      <c r="F96" s="226" t="s">
        <v>900</v>
      </c>
      <c r="G96" s="227"/>
      <c r="H96" s="205" t="s">
        <v>937</v>
      </c>
      <c r="I96" s="205" t="s">
        <v>935</v>
      </c>
      <c r="J96" s="205"/>
      <c r="K96" s="217"/>
    </row>
    <row r="97" spans="2:11" customFormat="1" ht="15" customHeight="1">
      <c r="B97" s="228"/>
      <c r="C97" s="205" t="s">
        <v>47</v>
      </c>
      <c r="D97" s="205"/>
      <c r="E97" s="205"/>
      <c r="F97" s="226" t="s">
        <v>900</v>
      </c>
      <c r="G97" s="227"/>
      <c r="H97" s="205" t="s">
        <v>938</v>
      </c>
      <c r="I97" s="205" t="s">
        <v>935</v>
      </c>
      <c r="J97" s="205"/>
      <c r="K97" s="217"/>
    </row>
    <row r="98" spans="2:11" customFormat="1" ht="15" customHeight="1">
      <c r="B98" s="229"/>
      <c r="C98" s="230"/>
      <c r="D98" s="230"/>
      <c r="E98" s="230"/>
      <c r="F98" s="230"/>
      <c r="G98" s="230"/>
      <c r="H98" s="230"/>
      <c r="I98" s="230"/>
      <c r="J98" s="230"/>
      <c r="K98" s="231"/>
    </row>
    <row r="99" spans="2:11" customFormat="1" ht="18.75" customHeight="1">
      <c r="B99" s="232"/>
      <c r="C99" s="233"/>
      <c r="D99" s="233"/>
      <c r="E99" s="233"/>
      <c r="F99" s="233"/>
      <c r="G99" s="233"/>
      <c r="H99" s="233"/>
      <c r="I99" s="233"/>
      <c r="J99" s="233"/>
      <c r="K99" s="232"/>
    </row>
    <row r="100" spans="2:11" customFormat="1" ht="18.75" customHeight="1"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</row>
    <row r="101" spans="2:11" customFormat="1" ht="7.5" customHeight="1">
      <c r="B101" s="213"/>
      <c r="C101" s="214"/>
      <c r="D101" s="214"/>
      <c r="E101" s="214"/>
      <c r="F101" s="214"/>
      <c r="G101" s="214"/>
      <c r="H101" s="214"/>
      <c r="I101" s="214"/>
      <c r="J101" s="214"/>
      <c r="K101" s="215"/>
    </row>
    <row r="102" spans="2:11" customFormat="1" ht="45" customHeight="1">
      <c r="B102" s="216"/>
      <c r="C102" s="323" t="s">
        <v>939</v>
      </c>
      <c r="D102" s="323"/>
      <c r="E102" s="323"/>
      <c r="F102" s="323"/>
      <c r="G102" s="323"/>
      <c r="H102" s="323"/>
      <c r="I102" s="323"/>
      <c r="J102" s="323"/>
      <c r="K102" s="217"/>
    </row>
    <row r="103" spans="2:11" customFormat="1" ht="17.25" customHeight="1">
      <c r="B103" s="216"/>
      <c r="C103" s="218" t="s">
        <v>894</v>
      </c>
      <c r="D103" s="218"/>
      <c r="E103" s="218"/>
      <c r="F103" s="218" t="s">
        <v>895</v>
      </c>
      <c r="G103" s="219"/>
      <c r="H103" s="218" t="s">
        <v>53</v>
      </c>
      <c r="I103" s="218" t="s">
        <v>56</v>
      </c>
      <c r="J103" s="218" t="s">
        <v>896</v>
      </c>
      <c r="K103" s="217"/>
    </row>
    <row r="104" spans="2:11" customFormat="1" ht="17.25" customHeight="1">
      <c r="B104" s="216"/>
      <c r="C104" s="220" t="s">
        <v>897</v>
      </c>
      <c r="D104" s="220"/>
      <c r="E104" s="220"/>
      <c r="F104" s="221" t="s">
        <v>898</v>
      </c>
      <c r="G104" s="222"/>
      <c r="H104" s="220"/>
      <c r="I104" s="220"/>
      <c r="J104" s="220" t="s">
        <v>899</v>
      </c>
      <c r="K104" s="217"/>
    </row>
    <row r="105" spans="2:11" customFormat="1" ht="5.25" customHeight="1">
      <c r="B105" s="216"/>
      <c r="C105" s="218"/>
      <c r="D105" s="218"/>
      <c r="E105" s="218"/>
      <c r="F105" s="218"/>
      <c r="G105" s="234"/>
      <c r="H105" s="218"/>
      <c r="I105" s="218"/>
      <c r="J105" s="218"/>
      <c r="K105" s="217"/>
    </row>
    <row r="106" spans="2:11" customFormat="1" ht="15" customHeight="1">
      <c r="B106" s="216"/>
      <c r="C106" s="205" t="s">
        <v>52</v>
      </c>
      <c r="D106" s="225"/>
      <c r="E106" s="225"/>
      <c r="F106" s="226" t="s">
        <v>900</v>
      </c>
      <c r="G106" s="205"/>
      <c r="H106" s="205" t="s">
        <v>940</v>
      </c>
      <c r="I106" s="205" t="s">
        <v>902</v>
      </c>
      <c r="J106" s="205">
        <v>20</v>
      </c>
      <c r="K106" s="217"/>
    </row>
    <row r="107" spans="2:11" customFormat="1" ht="15" customHeight="1">
      <c r="B107" s="216"/>
      <c r="C107" s="205" t="s">
        <v>903</v>
      </c>
      <c r="D107" s="205"/>
      <c r="E107" s="205"/>
      <c r="F107" s="226" t="s">
        <v>900</v>
      </c>
      <c r="G107" s="205"/>
      <c r="H107" s="205" t="s">
        <v>940</v>
      </c>
      <c r="I107" s="205" t="s">
        <v>902</v>
      </c>
      <c r="J107" s="205">
        <v>120</v>
      </c>
      <c r="K107" s="217"/>
    </row>
    <row r="108" spans="2:11" customFormat="1" ht="15" customHeight="1">
      <c r="B108" s="228"/>
      <c r="C108" s="205" t="s">
        <v>905</v>
      </c>
      <c r="D108" s="205"/>
      <c r="E108" s="205"/>
      <c r="F108" s="226" t="s">
        <v>906</v>
      </c>
      <c r="G108" s="205"/>
      <c r="H108" s="205" t="s">
        <v>940</v>
      </c>
      <c r="I108" s="205" t="s">
        <v>902</v>
      </c>
      <c r="J108" s="205">
        <v>50</v>
      </c>
      <c r="K108" s="217"/>
    </row>
    <row r="109" spans="2:11" customFormat="1" ht="15" customHeight="1">
      <c r="B109" s="228"/>
      <c r="C109" s="205" t="s">
        <v>908</v>
      </c>
      <c r="D109" s="205"/>
      <c r="E109" s="205"/>
      <c r="F109" s="226" t="s">
        <v>900</v>
      </c>
      <c r="G109" s="205"/>
      <c r="H109" s="205" t="s">
        <v>940</v>
      </c>
      <c r="I109" s="205" t="s">
        <v>910</v>
      </c>
      <c r="J109" s="205"/>
      <c r="K109" s="217"/>
    </row>
    <row r="110" spans="2:11" customFormat="1" ht="15" customHeight="1">
      <c r="B110" s="228"/>
      <c r="C110" s="205" t="s">
        <v>919</v>
      </c>
      <c r="D110" s="205"/>
      <c r="E110" s="205"/>
      <c r="F110" s="226" t="s">
        <v>906</v>
      </c>
      <c r="G110" s="205"/>
      <c r="H110" s="205" t="s">
        <v>940</v>
      </c>
      <c r="I110" s="205" t="s">
        <v>902</v>
      </c>
      <c r="J110" s="205">
        <v>50</v>
      </c>
      <c r="K110" s="217"/>
    </row>
    <row r="111" spans="2:11" customFormat="1" ht="15" customHeight="1">
      <c r="B111" s="228"/>
      <c r="C111" s="205" t="s">
        <v>927</v>
      </c>
      <c r="D111" s="205"/>
      <c r="E111" s="205"/>
      <c r="F111" s="226" t="s">
        <v>906</v>
      </c>
      <c r="G111" s="205"/>
      <c r="H111" s="205" t="s">
        <v>940</v>
      </c>
      <c r="I111" s="205" t="s">
        <v>902</v>
      </c>
      <c r="J111" s="205">
        <v>50</v>
      </c>
      <c r="K111" s="217"/>
    </row>
    <row r="112" spans="2:11" customFormat="1" ht="15" customHeight="1">
      <c r="B112" s="228"/>
      <c r="C112" s="205" t="s">
        <v>925</v>
      </c>
      <c r="D112" s="205"/>
      <c r="E112" s="205"/>
      <c r="F112" s="226" t="s">
        <v>906</v>
      </c>
      <c r="G112" s="205"/>
      <c r="H112" s="205" t="s">
        <v>940</v>
      </c>
      <c r="I112" s="205" t="s">
        <v>902</v>
      </c>
      <c r="J112" s="205">
        <v>50</v>
      </c>
      <c r="K112" s="217"/>
    </row>
    <row r="113" spans="2:11" customFormat="1" ht="15" customHeight="1">
      <c r="B113" s="228"/>
      <c r="C113" s="205" t="s">
        <v>52</v>
      </c>
      <c r="D113" s="205"/>
      <c r="E113" s="205"/>
      <c r="F113" s="226" t="s">
        <v>900</v>
      </c>
      <c r="G113" s="205"/>
      <c r="H113" s="205" t="s">
        <v>941</v>
      </c>
      <c r="I113" s="205" t="s">
        <v>902</v>
      </c>
      <c r="J113" s="205">
        <v>20</v>
      </c>
      <c r="K113" s="217"/>
    </row>
    <row r="114" spans="2:11" customFormat="1" ht="15" customHeight="1">
      <c r="B114" s="228"/>
      <c r="C114" s="205" t="s">
        <v>942</v>
      </c>
      <c r="D114" s="205"/>
      <c r="E114" s="205"/>
      <c r="F114" s="226" t="s">
        <v>900</v>
      </c>
      <c r="G114" s="205"/>
      <c r="H114" s="205" t="s">
        <v>943</v>
      </c>
      <c r="I114" s="205" t="s">
        <v>902</v>
      </c>
      <c r="J114" s="205">
        <v>120</v>
      </c>
      <c r="K114" s="217"/>
    </row>
    <row r="115" spans="2:11" customFormat="1" ht="15" customHeight="1">
      <c r="B115" s="228"/>
      <c r="C115" s="205" t="s">
        <v>37</v>
      </c>
      <c r="D115" s="205"/>
      <c r="E115" s="205"/>
      <c r="F115" s="226" t="s">
        <v>900</v>
      </c>
      <c r="G115" s="205"/>
      <c r="H115" s="205" t="s">
        <v>944</v>
      </c>
      <c r="I115" s="205" t="s">
        <v>935</v>
      </c>
      <c r="J115" s="205"/>
      <c r="K115" s="217"/>
    </row>
    <row r="116" spans="2:11" customFormat="1" ht="15" customHeight="1">
      <c r="B116" s="228"/>
      <c r="C116" s="205" t="s">
        <v>47</v>
      </c>
      <c r="D116" s="205"/>
      <c r="E116" s="205"/>
      <c r="F116" s="226" t="s">
        <v>900</v>
      </c>
      <c r="G116" s="205"/>
      <c r="H116" s="205" t="s">
        <v>945</v>
      </c>
      <c r="I116" s="205" t="s">
        <v>935</v>
      </c>
      <c r="J116" s="205"/>
      <c r="K116" s="217"/>
    </row>
    <row r="117" spans="2:11" customFormat="1" ht="15" customHeight="1">
      <c r="B117" s="228"/>
      <c r="C117" s="205" t="s">
        <v>56</v>
      </c>
      <c r="D117" s="205"/>
      <c r="E117" s="205"/>
      <c r="F117" s="226" t="s">
        <v>900</v>
      </c>
      <c r="G117" s="205"/>
      <c r="H117" s="205" t="s">
        <v>946</v>
      </c>
      <c r="I117" s="205" t="s">
        <v>947</v>
      </c>
      <c r="J117" s="205"/>
      <c r="K117" s="217"/>
    </row>
    <row r="118" spans="2:11" customFormat="1" ht="15" customHeight="1">
      <c r="B118" s="229"/>
      <c r="C118" s="235"/>
      <c r="D118" s="235"/>
      <c r="E118" s="235"/>
      <c r="F118" s="235"/>
      <c r="G118" s="235"/>
      <c r="H118" s="235"/>
      <c r="I118" s="235"/>
      <c r="J118" s="235"/>
      <c r="K118" s="231"/>
    </row>
    <row r="119" spans="2:11" customFormat="1" ht="18.75" customHeight="1">
      <c r="B119" s="236"/>
      <c r="C119" s="237"/>
      <c r="D119" s="237"/>
      <c r="E119" s="237"/>
      <c r="F119" s="238"/>
      <c r="G119" s="237"/>
      <c r="H119" s="237"/>
      <c r="I119" s="237"/>
      <c r="J119" s="237"/>
      <c r="K119" s="236"/>
    </row>
    <row r="120" spans="2:11" customFormat="1" ht="18.75" customHeight="1"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</row>
    <row r="121" spans="2:11" customFormat="1" ht="7.5" customHeight="1">
      <c r="B121" s="239"/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2:11" customFormat="1" ht="45" customHeight="1">
      <c r="B122" s="242"/>
      <c r="C122" s="321" t="s">
        <v>948</v>
      </c>
      <c r="D122" s="321"/>
      <c r="E122" s="321"/>
      <c r="F122" s="321"/>
      <c r="G122" s="321"/>
      <c r="H122" s="321"/>
      <c r="I122" s="321"/>
      <c r="J122" s="321"/>
      <c r="K122" s="243"/>
    </row>
    <row r="123" spans="2:11" customFormat="1" ht="17.25" customHeight="1">
      <c r="B123" s="244"/>
      <c r="C123" s="218" t="s">
        <v>894</v>
      </c>
      <c r="D123" s="218"/>
      <c r="E123" s="218"/>
      <c r="F123" s="218" t="s">
        <v>895</v>
      </c>
      <c r="G123" s="219"/>
      <c r="H123" s="218" t="s">
        <v>53</v>
      </c>
      <c r="I123" s="218" t="s">
        <v>56</v>
      </c>
      <c r="J123" s="218" t="s">
        <v>896</v>
      </c>
      <c r="K123" s="245"/>
    </row>
    <row r="124" spans="2:11" customFormat="1" ht="17.25" customHeight="1">
      <c r="B124" s="244"/>
      <c r="C124" s="220" t="s">
        <v>897</v>
      </c>
      <c r="D124" s="220"/>
      <c r="E124" s="220"/>
      <c r="F124" s="221" t="s">
        <v>898</v>
      </c>
      <c r="G124" s="222"/>
      <c r="H124" s="220"/>
      <c r="I124" s="220"/>
      <c r="J124" s="220" t="s">
        <v>899</v>
      </c>
      <c r="K124" s="245"/>
    </row>
    <row r="125" spans="2:11" customFormat="1" ht="5.25" customHeight="1">
      <c r="B125" s="246"/>
      <c r="C125" s="223"/>
      <c r="D125" s="223"/>
      <c r="E125" s="223"/>
      <c r="F125" s="223"/>
      <c r="G125" s="247"/>
      <c r="H125" s="223"/>
      <c r="I125" s="223"/>
      <c r="J125" s="223"/>
      <c r="K125" s="248"/>
    </row>
    <row r="126" spans="2:11" customFormat="1" ht="15" customHeight="1">
      <c r="B126" s="246"/>
      <c r="C126" s="205" t="s">
        <v>903</v>
      </c>
      <c r="D126" s="225"/>
      <c r="E126" s="225"/>
      <c r="F126" s="226" t="s">
        <v>900</v>
      </c>
      <c r="G126" s="205"/>
      <c r="H126" s="205" t="s">
        <v>940</v>
      </c>
      <c r="I126" s="205" t="s">
        <v>902</v>
      </c>
      <c r="J126" s="205">
        <v>120</v>
      </c>
      <c r="K126" s="249"/>
    </row>
    <row r="127" spans="2:11" customFormat="1" ht="15" customHeight="1">
      <c r="B127" s="246"/>
      <c r="C127" s="205" t="s">
        <v>949</v>
      </c>
      <c r="D127" s="205"/>
      <c r="E127" s="205"/>
      <c r="F127" s="226" t="s">
        <v>900</v>
      </c>
      <c r="G127" s="205"/>
      <c r="H127" s="205" t="s">
        <v>950</v>
      </c>
      <c r="I127" s="205" t="s">
        <v>902</v>
      </c>
      <c r="J127" s="205" t="s">
        <v>951</v>
      </c>
      <c r="K127" s="249"/>
    </row>
    <row r="128" spans="2:11" customFormat="1" ht="15" customHeight="1">
      <c r="B128" s="246"/>
      <c r="C128" s="205" t="s">
        <v>848</v>
      </c>
      <c r="D128" s="205"/>
      <c r="E128" s="205"/>
      <c r="F128" s="226" t="s">
        <v>900</v>
      </c>
      <c r="G128" s="205"/>
      <c r="H128" s="205" t="s">
        <v>952</v>
      </c>
      <c r="I128" s="205" t="s">
        <v>902</v>
      </c>
      <c r="J128" s="205" t="s">
        <v>951</v>
      </c>
      <c r="K128" s="249"/>
    </row>
    <row r="129" spans="2:11" customFormat="1" ht="15" customHeight="1">
      <c r="B129" s="246"/>
      <c r="C129" s="205" t="s">
        <v>911</v>
      </c>
      <c r="D129" s="205"/>
      <c r="E129" s="205"/>
      <c r="F129" s="226" t="s">
        <v>906</v>
      </c>
      <c r="G129" s="205"/>
      <c r="H129" s="205" t="s">
        <v>912</v>
      </c>
      <c r="I129" s="205" t="s">
        <v>902</v>
      </c>
      <c r="J129" s="205">
        <v>15</v>
      </c>
      <c r="K129" s="249"/>
    </row>
    <row r="130" spans="2:11" customFormat="1" ht="15" customHeight="1">
      <c r="B130" s="246"/>
      <c r="C130" s="205" t="s">
        <v>913</v>
      </c>
      <c r="D130" s="205"/>
      <c r="E130" s="205"/>
      <c r="F130" s="226" t="s">
        <v>906</v>
      </c>
      <c r="G130" s="205"/>
      <c r="H130" s="205" t="s">
        <v>914</v>
      </c>
      <c r="I130" s="205" t="s">
        <v>902</v>
      </c>
      <c r="J130" s="205">
        <v>15</v>
      </c>
      <c r="K130" s="249"/>
    </row>
    <row r="131" spans="2:11" customFormat="1" ht="15" customHeight="1">
      <c r="B131" s="246"/>
      <c r="C131" s="205" t="s">
        <v>915</v>
      </c>
      <c r="D131" s="205"/>
      <c r="E131" s="205"/>
      <c r="F131" s="226" t="s">
        <v>906</v>
      </c>
      <c r="G131" s="205"/>
      <c r="H131" s="205" t="s">
        <v>916</v>
      </c>
      <c r="I131" s="205" t="s">
        <v>902</v>
      </c>
      <c r="J131" s="205">
        <v>20</v>
      </c>
      <c r="K131" s="249"/>
    </row>
    <row r="132" spans="2:11" customFormat="1" ht="15" customHeight="1">
      <c r="B132" s="246"/>
      <c r="C132" s="205" t="s">
        <v>917</v>
      </c>
      <c r="D132" s="205"/>
      <c r="E132" s="205"/>
      <c r="F132" s="226" t="s">
        <v>906</v>
      </c>
      <c r="G132" s="205"/>
      <c r="H132" s="205" t="s">
        <v>918</v>
      </c>
      <c r="I132" s="205" t="s">
        <v>902</v>
      </c>
      <c r="J132" s="205">
        <v>20</v>
      </c>
      <c r="K132" s="249"/>
    </row>
    <row r="133" spans="2:11" customFormat="1" ht="15" customHeight="1">
      <c r="B133" s="246"/>
      <c r="C133" s="205" t="s">
        <v>905</v>
      </c>
      <c r="D133" s="205"/>
      <c r="E133" s="205"/>
      <c r="F133" s="226" t="s">
        <v>906</v>
      </c>
      <c r="G133" s="205"/>
      <c r="H133" s="205" t="s">
        <v>940</v>
      </c>
      <c r="I133" s="205" t="s">
        <v>902</v>
      </c>
      <c r="J133" s="205">
        <v>50</v>
      </c>
      <c r="K133" s="249"/>
    </row>
    <row r="134" spans="2:11" customFormat="1" ht="15" customHeight="1">
      <c r="B134" s="246"/>
      <c r="C134" s="205" t="s">
        <v>919</v>
      </c>
      <c r="D134" s="205"/>
      <c r="E134" s="205"/>
      <c r="F134" s="226" t="s">
        <v>906</v>
      </c>
      <c r="G134" s="205"/>
      <c r="H134" s="205" t="s">
        <v>940</v>
      </c>
      <c r="I134" s="205" t="s">
        <v>902</v>
      </c>
      <c r="J134" s="205">
        <v>50</v>
      </c>
      <c r="K134" s="249"/>
    </row>
    <row r="135" spans="2:11" customFormat="1" ht="15" customHeight="1">
      <c r="B135" s="246"/>
      <c r="C135" s="205" t="s">
        <v>925</v>
      </c>
      <c r="D135" s="205"/>
      <c r="E135" s="205"/>
      <c r="F135" s="226" t="s">
        <v>906</v>
      </c>
      <c r="G135" s="205"/>
      <c r="H135" s="205" t="s">
        <v>940</v>
      </c>
      <c r="I135" s="205" t="s">
        <v>902</v>
      </c>
      <c r="J135" s="205">
        <v>50</v>
      </c>
      <c r="K135" s="249"/>
    </row>
    <row r="136" spans="2:11" customFormat="1" ht="15" customHeight="1">
      <c r="B136" s="246"/>
      <c r="C136" s="205" t="s">
        <v>927</v>
      </c>
      <c r="D136" s="205"/>
      <c r="E136" s="205"/>
      <c r="F136" s="226" t="s">
        <v>906</v>
      </c>
      <c r="G136" s="205"/>
      <c r="H136" s="205" t="s">
        <v>940</v>
      </c>
      <c r="I136" s="205" t="s">
        <v>902</v>
      </c>
      <c r="J136" s="205">
        <v>50</v>
      </c>
      <c r="K136" s="249"/>
    </row>
    <row r="137" spans="2:11" customFormat="1" ht="15" customHeight="1">
      <c r="B137" s="246"/>
      <c r="C137" s="205" t="s">
        <v>928</v>
      </c>
      <c r="D137" s="205"/>
      <c r="E137" s="205"/>
      <c r="F137" s="226" t="s">
        <v>906</v>
      </c>
      <c r="G137" s="205"/>
      <c r="H137" s="205" t="s">
        <v>953</v>
      </c>
      <c r="I137" s="205" t="s">
        <v>902</v>
      </c>
      <c r="J137" s="205">
        <v>255</v>
      </c>
      <c r="K137" s="249"/>
    </row>
    <row r="138" spans="2:11" customFormat="1" ht="15" customHeight="1">
      <c r="B138" s="246"/>
      <c r="C138" s="205" t="s">
        <v>930</v>
      </c>
      <c r="D138" s="205"/>
      <c r="E138" s="205"/>
      <c r="F138" s="226" t="s">
        <v>900</v>
      </c>
      <c r="G138" s="205"/>
      <c r="H138" s="205" t="s">
        <v>954</v>
      </c>
      <c r="I138" s="205" t="s">
        <v>932</v>
      </c>
      <c r="J138" s="205"/>
      <c r="K138" s="249"/>
    </row>
    <row r="139" spans="2:11" customFormat="1" ht="15" customHeight="1">
      <c r="B139" s="246"/>
      <c r="C139" s="205" t="s">
        <v>933</v>
      </c>
      <c r="D139" s="205"/>
      <c r="E139" s="205"/>
      <c r="F139" s="226" t="s">
        <v>900</v>
      </c>
      <c r="G139" s="205"/>
      <c r="H139" s="205" t="s">
        <v>955</v>
      </c>
      <c r="I139" s="205" t="s">
        <v>935</v>
      </c>
      <c r="J139" s="205"/>
      <c r="K139" s="249"/>
    </row>
    <row r="140" spans="2:11" customFormat="1" ht="15" customHeight="1">
      <c r="B140" s="246"/>
      <c r="C140" s="205" t="s">
        <v>936</v>
      </c>
      <c r="D140" s="205"/>
      <c r="E140" s="205"/>
      <c r="F140" s="226" t="s">
        <v>900</v>
      </c>
      <c r="G140" s="205"/>
      <c r="H140" s="205" t="s">
        <v>936</v>
      </c>
      <c r="I140" s="205" t="s">
        <v>935</v>
      </c>
      <c r="J140" s="205"/>
      <c r="K140" s="249"/>
    </row>
    <row r="141" spans="2:11" customFormat="1" ht="15" customHeight="1">
      <c r="B141" s="246"/>
      <c r="C141" s="205" t="s">
        <v>37</v>
      </c>
      <c r="D141" s="205"/>
      <c r="E141" s="205"/>
      <c r="F141" s="226" t="s">
        <v>900</v>
      </c>
      <c r="G141" s="205"/>
      <c r="H141" s="205" t="s">
        <v>956</v>
      </c>
      <c r="I141" s="205" t="s">
        <v>935</v>
      </c>
      <c r="J141" s="205"/>
      <c r="K141" s="249"/>
    </row>
    <row r="142" spans="2:11" customFormat="1" ht="15" customHeight="1">
      <c r="B142" s="246"/>
      <c r="C142" s="205" t="s">
        <v>957</v>
      </c>
      <c r="D142" s="205"/>
      <c r="E142" s="205"/>
      <c r="F142" s="226" t="s">
        <v>900</v>
      </c>
      <c r="G142" s="205"/>
      <c r="H142" s="205" t="s">
        <v>958</v>
      </c>
      <c r="I142" s="205" t="s">
        <v>935</v>
      </c>
      <c r="J142" s="205"/>
      <c r="K142" s="249"/>
    </row>
    <row r="143" spans="2:11" customFormat="1" ht="15" customHeight="1">
      <c r="B143" s="250"/>
      <c r="C143" s="251"/>
      <c r="D143" s="251"/>
      <c r="E143" s="251"/>
      <c r="F143" s="251"/>
      <c r="G143" s="251"/>
      <c r="H143" s="251"/>
      <c r="I143" s="251"/>
      <c r="J143" s="251"/>
      <c r="K143" s="252"/>
    </row>
    <row r="144" spans="2:11" customFormat="1" ht="18.75" customHeight="1">
      <c r="B144" s="237"/>
      <c r="C144" s="237"/>
      <c r="D144" s="237"/>
      <c r="E144" s="237"/>
      <c r="F144" s="238"/>
      <c r="G144" s="237"/>
      <c r="H144" s="237"/>
      <c r="I144" s="237"/>
      <c r="J144" s="237"/>
      <c r="K144" s="237"/>
    </row>
    <row r="145" spans="2:11" customFormat="1" ht="18.75" customHeight="1"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</row>
    <row r="146" spans="2:11" customFormat="1" ht="7.5" customHeight="1">
      <c r="B146" s="213"/>
      <c r="C146" s="214"/>
      <c r="D146" s="214"/>
      <c r="E146" s="214"/>
      <c r="F146" s="214"/>
      <c r="G146" s="214"/>
      <c r="H146" s="214"/>
      <c r="I146" s="214"/>
      <c r="J146" s="214"/>
      <c r="K146" s="215"/>
    </row>
    <row r="147" spans="2:11" customFormat="1" ht="45" customHeight="1">
      <c r="B147" s="216"/>
      <c r="C147" s="323" t="s">
        <v>959</v>
      </c>
      <c r="D147" s="323"/>
      <c r="E147" s="323"/>
      <c r="F147" s="323"/>
      <c r="G147" s="323"/>
      <c r="H147" s="323"/>
      <c r="I147" s="323"/>
      <c r="J147" s="323"/>
      <c r="K147" s="217"/>
    </row>
    <row r="148" spans="2:11" customFormat="1" ht="17.25" customHeight="1">
      <c r="B148" s="216"/>
      <c r="C148" s="218" t="s">
        <v>894</v>
      </c>
      <c r="D148" s="218"/>
      <c r="E148" s="218"/>
      <c r="F148" s="218" t="s">
        <v>895</v>
      </c>
      <c r="G148" s="219"/>
      <c r="H148" s="218" t="s">
        <v>53</v>
      </c>
      <c r="I148" s="218" t="s">
        <v>56</v>
      </c>
      <c r="J148" s="218" t="s">
        <v>896</v>
      </c>
      <c r="K148" s="217"/>
    </row>
    <row r="149" spans="2:11" customFormat="1" ht="17.25" customHeight="1">
      <c r="B149" s="216"/>
      <c r="C149" s="220" t="s">
        <v>897</v>
      </c>
      <c r="D149" s="220"/>
      <c r="E149" s="220"/>
      <c r="F149" s="221" t="s">
        <v>898</v>
      </c>
      <c r="G149" s="222"/>
      <c r="H149" s="220"/>
      <c r="I149" s="220"/>
      <c r="J149" s="220" t="s">
        <v>899</v>
      </c>
      <c r="K149" s="217"/>
    </row>
    <row r="150" spans="2:1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49"/>
    </row>
    <row r="151" spans="2:11" customFormat="1" ht="15" customHeight="1">
      <c r="B151" s="228"/>
      <c r="C151" s="253" t="s">
        <v>903</v>
      </c>
      <c r="D151" s="205"/>
      <c r="E151" s="205"/>
      <c r="F151" s="254" t="s">
        <v>900</v>
      </c>
      <c r="G151" s="205"/>
      <c r="H151" s="253" t="s">
        <v>940</v>
      </c>
      <c r="I151" s="253" t="s">
        <v>902</v>
      </c>
      <c r="J151" s="253">
        <v>120</v>
      </c>
      <c r="K151" s="249"/>
    </row>
    <row r="152" spans="2:11" customFormat="1" ht="15" customHeight="1">
      <c r="B152" s="228"/>
      <c r="C152" s="253" t="s">
        <v>949</v>
      </c>
      <c r="D152" s="205"/>
      <c r="E152" s="205"/>
      <c r="F152" s="254" t="s">
        <v>900</v>
      </c>
      <c r="G152" s="205"/>
      <c r="H152" s="253" t="s">
        <v>960</v>
      </c>
      <c r="I152" s="253" t="s">
        <v>902</v>
      </c>
      <c r="J152" s="253" t="s">
        <v>951</v>
      </c>
      <c r="K152" s="249"/>
    </row>
    <row r="153" spans="2:11" customFormat="1" ht="15" customHeight="1">
      <c r="B153" s="228"/>
      <c r="C153" s="253" t="s">
        <v>848</v>
      </c>
      <c r="D153" s="205"/>
      <c r="E153" s="205"/>
      <c r="F153" s="254" t="s">
        <v>900</v>
      </c>
      <c r="G153" s="205"/>
      <c r="H153" s="253" t="s">
        <v>961</v>
      </c>
      <c r="I153" s="253" t="s">
        <v>902</v>
      </c>
      <c r="J153" s="253" t="s">
        <v>951</v>
      </c>
      <c r="K153" s="249"/>
    </row>
    <row r="154" spans="2:11" customFormat="1" ht="15" customHeight="1">
      <c r="B154" s="228"/>
      <c r="C154" s="253" t="s">
        <v>905</v>
      </c>
      <c r="D154" s="205"/>
      <c r="E154" s="205"/>
      <c r="F154" s="254" t="s">
        <v>906</v>
      </c>
      <c r="G154" s="205"/>
      <c r="H154" s="253" t="s">
        <v>940</v>
      </c>
      <c r="I154" s="253" t="s">
        <v>902</v>
      </c>
      <c r="J154" s="253">
        <v>50</v>
      </c>
      <c r="K154" s="249"/>
    </row>
    <row r="155" spans="2:11" customFormat="1" ht="15" customHeight="1">
      <c r="B155" s="228"/>
      <c r="C155" s="253" t="s">
        <v>908</v>
      </c>
      <c r="D155" s="205"/>
      <c r="E155" s="205"/>
      <c r="F155" s="254" t="s">
        <v>900</v>
      </c>
      <c r="G155" s="205"/>
      <c r="H155" s="253" t="s">
        <v>940</v>
      </c>
      <c r="I155" s="253" t="s">
        <v>910</v>
      </c>
      <c r="J155" s="253"/>
      <c r="K155" s="249"/>
    </row>
    <row r="156" spans="2:11" customFormat="1" ht="15" customHeight="1">
      <c r="B156" s="228"/>
      <c r="C156" s="253" t="s">
        <v>919</v>
      </c>
      <c r="D156" s="205"/>
      <c r="E156" s="205"/>
      <c r="F156" s="254" t="s">
        <v>906</v>
      </c>
      <c r="G156" s="205"/>
      <c r="H156" s="253" t="s">
        <v>940</v>
      </c>
      <c r="I156" s="253" t="s">
        <v>902</v>
      </c>
      <c r="J156" s="253">
        <v>50</v>
      </c>
      <c r="K156" s="249"/>
    </row>
    <row r="157" spans="2:11" customFormat="1" ht="15" customHeight="1">
      <c r="B157" s="228"/>
      <c r="C157" s="253" t="s">
        <v>927</v>
      </c>
      <c r="D157" s="205"/>
      <c r="E157" s="205"/>
      <c r="F157" s="254" t="s">
        <v>906</v>
      </c>
      <c r="G157" s="205"/>
      <c r="H157" s="253" t="s">
        <v>940</v>
      </c>
      <c r="I157" s="253" t="s">
        <v>902</v>
      </c>
      <c r="J157" s="253">
        <v>50</v>
      </c>
      <c r="K157" s="249"/>
    </row>
    <row r="158" spans="2:11" customFormat="1" ht="15" customHeight="1">
      <c r="B158" s="228"/>
      <c r="C158" s="253" t="s">
        <v>925</v>
      </c>
      <c r="D158" s="205"/>
      <c r="E158" s="205"/>
      <c r="F158" s="254" t="s">
        <v>906</v>
      </c>
      <c r="G158" s="205"/>
      <c r="H158" s="253" t="s">
        <v>940</v>
      </c>
      <c r="I158" s="253" t="s">
        <v>902</v>
      </c>
      <c r="J158" s="253">
        <v>50</v>
      </c>
      <c r="K158" s="249"/>
    </row>
    <row r="159" spans="2:11" customFormat="1" ht="15" customHeight="1">
      <c r="B159" s="228"/>
      <c r="C159" s="253" t="s">
        <v>90</v>
      </c>
      <c r="D159" s="205"/>
      <c r="E159" s="205"/>
      <c r="F159" s="254" t="s">
        <v>900</v>
      </c>
      <c r="G159" s="205"/>
      <c r="H159" s="253" t="s">
        <v>962</v>
      </c>
      <c r="I159" s="253" t="s">
        <v>902</v>
      </c>
      <c r="J159" s="253" t="s">
        <v>963</v>
      </c>
      <c r="K159" s="249"/>
    </row>
    <row r="160" spans="2:11" customFormat="1" ht="15" customHeight="1">
      <c r="B160" s="228"/>
      <c r="C160" s="253" t="s">
        <v>964</v>
      </c>
      <c r="D160" s="205"/>
      <c r="E160" s="205"/>
      <c r="F160" s="254" t="s">
        <v>900</v>
      </c>
      <c r="G160" s="205"/>
      <c r="H160" s="253" t="s">
        <v>965</v>
      </c>
      <c r="I160" s="253" t="s">
        <v>935</v>
      </c>
      <c r="J160" s="253"/>
      <c r="K160" s="249"/>
    </row>
    <row r="161" spans="2:11" customFormat="1" ht="15" customHeight="1">
      <c r="B161" s="255"/>
      <c r="C161" s="235"/>
      <c r="D161" s="235"/>
      <c r="E161" s="235"/>
      <c r="F161" s="235"/>
      <c r="G161" s="235"/>
      <c r="H161" s="235"/>
      <c r="I161" s="235"/>
      <c r="J161" s="235"/>
      <c r="K161" s="256"/>
    </row>
    <row r="162" spans="2:11" customFormat="1" ht="18.75" customHeight="1">
      <c r="B162" s="237"/>
      <c r="C162" s="247"/>
      <c r="D162" s="247"/>
      <c r="E162" s="247"/>
      <c r="F162" s="257"/>
      <c r="G162" s="247"/>
      <c r="H162" s="247"/>
      <c r="I162" s="247"/>
      <c r="J162" s="247"/>
      <c r="K162" s="237"/>
    </row>
    <row r="163" spans="2:11" customFormat="1" ht="18.75" customHeight="1"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</row>
    <row r="164" spans="2:11" customFormat="1" ht="7.5" customHeight="1">
      <c r="B164" s="194"/>
      <c r="C164" s="195"/>
      <c r="D164" s="195"/>
      <c r="E164" s="195"/>
      <c r="F164" s="195"/>
      <c r="G164" s="195"/>
      <c r="H164" s="195"/>
      <c r="I164" s="195"/>
      <c r="J164" s="195"/>
      <c r="K164" s="196"/>
    </row>
    <row r="165" spans="2:11" customFormat="1" ht="45" customHeight="1">
      <c r="B165" s="197"/>
      <c r="C165" s="321" t="s">
        <v>966</v>
      </c>
      <c r="D165" s="321"/>
      <c r="E165" s="321"/>
      <c r="F165" s="321"/>
      <c r="G165" s="321"/>
      <c r="H165" s="321"/>
      <c r="I165" s="321"/>
      <c r="J165" s="321"/>
      <c r="K165" s="198"/>
    </row>
    <row r="166" spans="2:11" customFormat="1" ht="17.25" customHeight="1">
      <c r="B166" s="197"/>
      <c r="C166" s="218" t="s">
        <v>894</v>
      </c>
      <c r="D166" s="218"/>
      <c r="E166" s="218"/>
      <c r="F166" s="218" t="s">
        <v>895</v>
      </c>
      <c r="G166" s="258"/>
      <c r="H166" s="259" t="s">
        <v>53</v>
      </c>
      <c r="I166" s="259" t="s">
        <v>56</v>
      </c>
      <c r="J166" s="218" t="s">
        <v>896</v>
      </c>
      <c r="K166" s="198"/>
    </row>
    <row r="167" spans="2:11" customFormat="1" ht="17.25" customHeight="1">
      <c r="B167" s="199"/>
      <c r="C167" s="220" t="s">
        <v>897</v>
      </c>
      <c r="D167" s="220"/>
      <c r="E167" s="220"/>
      <c r="F167" s="221" t="s">
        <v>898</v>
      </c>
      <c r="G167" s="260"/>
      <c r="H167" s="261"/>
      <c r="I167" s="261"/>
      <c r="J167" s="220" t="s">
        <v>899</v>
      </c>
      <c r="K167" s="200"/>
    </row>
    <row r="168" spans="2:1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49"/>
    </row>
    <row r="169" spans="2:11" customFormat="1" ht="15" customHeight="1">
      <c r="B169" s="228"/>
      <c r="C169" s="205" t="s">
        <v>903</v>
      </c>
      <c r="D169" s="205"/>
      <c r="E169" s="205"/>
      <c r="F169" s="226" t="s">
        <v>900</v>
      </c>
      <c r="G169" s="205"/>
      <c r="H169" s="205" t="s">
        <v>940</v>
      </c>
      <c r="I169" s="205" t="s">
        <v>902</v>
      </c>
      <c r="J169" s="205">
        <v>120</v>
      </c>
      <c r="K169" s="249"/>
    </row>
    <row r="170" spans="2:11" customFormat="1" ht="15" customHeight="1">
      <c r="B170" s="228"/>
      <c r="C170" s="205" t="s">
        <v>949</v>
      </c>
      <c r="D170" s="205"/>
      <c r="E170" s="205"/>
      <c r="F170" s="226" t="s">
        <v>900</v>
      </c>
      <c r="G170" s="205"/>
      <c r="H170" s="205" t="s">
        <v>950</v>
      </c>
      <c r="I170" s="205" t="s">
        <v>902</v>
      </c>
      <c r="J170" s="205" t="s">
        <v>951</v>
      </c>
      <c r="K170" s="249"/>
    </row>
    <row r="171" spans="2:11" customFormat="1" ht="15" customHeight="1">
      <c r="B171" s="228"/>
      <c r="C171" s="205" t="s">
        <v>848</v>
      </c>
      <c r="D171" s="205"/>
      <c r="E171" s="205"/>
      <c r="F171" s="226" t="s">
        <v>900</v>
      </c>
      <c r="G171" s="205"/>
      <c r="H171" s="205" t="s">
        <v>967</v>
      </c>
      <c r="I171" s="205" t="s">
        <v>902</v>
      </c>
      <c r="J171" s="205" t="s">
        <v>951</v>
      </c>
      <c r="K171" s="249"/>
    </row>
    <row r="172" spans="2:11" customFormat="1" ht="15" customHeight="1">
      <c r="B172" s="228"/>
      <c r="C172" s="205" t="s">
        <v>905</v>
      </c>
      <c r="D172" s="205"/>
      <c r="E172" s="205"/>
      <c r="F172" s="226" t="s">
        <v>906</v>
      </c>
      <c r="G172" s="205"/>
      <c r="H172" s="205" t="s">
        <v>967</v>
      </c>
      <c r="I172" s="205" t="s">
        <v>902</v>
      </c>
      <c r="J172" s="205">
        <v>50</v>
      </c>
      <c r="K172" s="249"/>
    </row>
    <row r="173" spans="2:11" customFormat="1" ht="15" customHeight="1">
      <c r="B173" s="228"/>
      <c r="C173" s="205" t="s">
        <v>908</v>
      </c>
      <c r="D173" s="205"/>
      <c r="E173" s="205"/>
      <c r="F173" s="226" t="s">
        <v>900</v>
      </c>
      <c r="G173" s="205"/>
      <c r="H173" s="205" t="s">
        <v>967</v>
      </c>
      <c r="I173" s="205" t="s">
        <v>910</v>
      </c>
      <c r="J173" s="205"/>
      <c r="K173" s="249"/>
    </row>
    <row r="174" spans="2:11" customFormat="1" ht="15" customHeight="1">
      <c r="B174" s="228"/>
      <c r="C174" s="205" t="s">
        <v>919</v>
      </c>
      <c r="D174" s="205"/>
      <c r="E174" s="205"/>
      <c r="F174" s="226" t="s">
        <v>906</v>
      </c>
      <c r="G174" s="205"/>
      <c r="H174" s="205" t="s">
        <v>967</v>
      </c>
      <c r="I174" s="205" t="s">
        <v>902</v>
      </c>
      <c r="J174" s="205">
        <v>50</v>
      </c>
      <c r="K174" s="249"/>
    </row>
    <row r="175" spans="2:11" customFormat="1" ht="15" customHeight="1">
      <c r="B175" s="228"/>
      <c r="C175" s="205" t="s">
        <v>927</v>
      </c>
      <c r="D175" s="205"/>
      <c r="E175" s="205"/>
      <c r="F175" s="226" t="s">
        <v>906</v>
      </c>
      <c r="G175" s="205"/>
      <c r="H175" s="205" t="s">
        <v>967</v>
      </c>
      <c r="I175" s="205" t="s">
        <v>902</v>
      </c>
      <c r="J175" s="205">
        <v>50</v>
      </c>
      <c r="K175" s="249"/>
    </row>
    <row r="176" spans="2:11" customFormat="1" ht="15" customHeight="1">
      <c r="B176" s="228"/>
      <c r="C176" s="205" t="s">
        <v>925</v>
      </c>
      <c r="D176" s="205"/>
      <c r="E176" s="205"/>
      <c r="F176" s="226" t="s">
        <v>906</v>
      </c>
      <c r="G176" s="205"/>
      <c r="H176" s="205" t="s">
        <v>967</v>
      </c>
      <c r="I176" s="205" t="s">
        <v>902</v>
      </c>
      <c r="J176" s="205">
        <v>50</v>
      </c>
      <c r="K176" s="249"/>
    </row>
    <row r="177" spans="2:11" customFormat="1" ht="15" customHeight="1">
      <c r="B177" s="228"/>
      <c r="C177" s="205" t="s">
        <v>112</v>
      </c>
      <c r="D177" s="205"/>
      <c r="E177" s="205"/>
      <c r="F177" s="226" t="s">
        <v>900</v>
      </c>
      <c r="G177" s="205"/>
      <c r="H177" s="205" t="s">
        <v>968</v>
      </c>
      <c r="I177" s="205" t="s">
        <v>969</v>
      </c>
      <c r="J177" s="205"/>
      <c r="K177" s="249"/>
    </row>
    <row r="178" spans="2:11" customFormat="1" ht="15" customHeight="1">
      <c r="B178" s="228"/>
      <c r="C178" s="205" t="s">
        <v>56</v>
      </c>
      <c r="D178" s="205"/>
      <c r="E178" s="205"/>
      <c r="F178" s="226" t="s">
        <v>900</v>
      </c>
      <c r="G178" s="205"/>
      <c r="H178" s="205" t="s">
        <v>970</v>
      </c>
      <c r="I178" s="205" t="s">
        <v>971</v>
      </c>
      <c r="J178" s="205">
        <v>1</v>
      </c>
      <c r="K178" s="249"/>
    </row>
    <row r="179" spans="2:11" customFormat="1" ht="15" customHeight="1">
      <c r="B179" s="228"/>
      <c r="C179" s="205" t="s">
        <v>52</v>
      </c>
      <c r="D179" s="205"/>
      <c r="E179" s="205"/>
      <c r="F179" s="226" t="s">
        <v>900</v>
      </c>
      <c r="G179" s="205"/>
      <c r="H179" s="205" t="s">
        <v>972</v>
      </c>
      <c r="I179" s="205" t="s">
        <v>902</v>
      </c>
      <c r="J179" s="205">
        <v>20</v>
      </c>
      <c r="K179" s="249"/>
    </row>
    <row r="180" spans="2:11" customFormat="1" ht="15" customHeight="1">
      <c r="B180" s="228"/>
      <c r="C180" s="205" t="s">
        <v>53</v>
      </c>
      <c r="D180" s="205"/>
      <c r="E180" s="205"/>
      <c r="F180" s="226" t="s">
        <v>900</v>
      </c>
      <c r="G180" s="205"/>
      <c r="H180" s="205" t="s">
        <v>973</v>
      </c>
      <c r="I180" s="205" t="s">
        <v>902</v>
      </c>
      <c r="J180" s="205">
        <v>255</v>
      </c>
      <c r="K180" s="249"/>
    </row>
    <row r="181" spans="2:11" customFormat="1" ht="15" customHeight="1">
      <c r="B181" s="228"/>
      <c r="C181" s="205" t="s">
        <v>113</v>
      </c>
      <c r="D181" s="205"/>
      <c r="E181" s="205"/>
      <c r="F181" s="226" t="s">
        <v>900</v>
      </c>
      <c r="G181" s="205"/>
      <c r="H181" s="205" t="s">
        <v>864</v>
      </c>
      <c r="I181" s="205" t="s">
        <v>902</v>
      </c>
      <c r="J181" s="205">
        <v>10</v>
      </c>
      <c r="K181" s="249"/>
    </row>
    <row r="182" spans="2:11" customFormat="1" ht="15" customHeight="1">
      <c r="B182" s="228"/>
      <c r="C182" s="205" t="s">
        <v>114</v>
      </c>
      <c r="D182" s="205"/>
      <c r="E182" s="205"/>
      <c r="F182" s="226" t="s">
        <v>900</v>
      </c>
      <c r="G182" s="205"/>
      <c r="H182" s="205" t="s">
        <v>974</v>
      </c>
      <c r="I182" s="205" t="s">
        <v>935</v>
      </c>
      <c r="J182" s="205"/>
      <c r="K182" s="249"/>
    </row>
    <row r="183" spans="2:11" customFormat="1" ht="15" customHeight="1">
      <c r="B183" s="228"/>
      <c r="C183" s="205" t="s">
        <v>975</v>
      </c>
      <c r="D183" s="205"/>
      <c r="E183" s="205"/>
      <c r="F183" s="226" t="s">
        <v>900</v>
      </c>
      <c r="G183" s="205"/>
      <c r="H183" s="205" t="s">
        <v>976</v>
      </c>
      <c r="I183" s="205" t="s">
        <v>935</v>
      </c>
      <c r="J183" s="205"/>
      <c r="K183" s="249"/>
    </row>
    <row r="184" spans="2:11" customFormat="1" ht="15" customHeight="1">
      <c r="B184" s="228"/>
      <c r="C184" s="205" t="s">
        <v>964</v>
      </c>
      <c r="D184" s="205"/>
      <c r="E184" s="205"/>
      <c r="F184" s="226" t="s">
        <v>900</v>
      </c>
      <c r="G184" s="205"/>
      <c r="H184" s="205" t="s">
        <v>977</v>
      </c>
      <c r="I184" s="205" t="s">
        <v>935</v>
      </c>
      <c r="J184" s="205"/>
      <c r="K184" s="249"/>
    </row>
    <row r="185" spans="2:11" customFormat="1" ht="15" customHeight="1">
      <c r="B185" s="228"/>
      <c r="C185" s="205" t="s">
        <v>116</v>
      </c>
      <c r="D185" s="205"/>
      <c r="E185" s="205"/>
      <c r="F185" s="226" t="s">
        <v>906</v>
      </c>
      <c r="G185" s="205"/>
      <c r="H185" s="205" t="s">
        <v>978</v>
      </c>
      <c r="I185" s="205" t="s">
        <v>902</v>
      </c>
      <c r="J185" s="205">
        <v>50</v>
      </c>
      <c r="K185" s="249"/>
    </row>
    <row r="186" spans="2:11" customFormat="1" ht="15" customHeight="1">
      <c r="B186" s="228"/>
      <c r="C186" s="205" t="s">
        <v>979</v>
      </c>
      <c r="D186" s="205"/>
      <c r="E186" s="205"/>
      <c r="F186" s="226" t="s">
        <v>906</v>
      </c>
      <c r="G186" s="205"/>
      <c r="H186" s="205" t="s">
        <v>980</v>
      </c>
      <c r="I186" s="205" t="s">
        <v>981</v>
      </c>
      <c r="J186" s="205"/>
      <c r="K186" s="249"/>
    </row>
    <row r="187" spans="2:11" customFormat="1" ht="15" customHeight="1">
      <c r="B187" s="228"/>
      <c r="C187" s="205" t="s">
        <v>982</v>
      </c>
      <c r="D187" s="205"/>
      <c r="E187" s="205"/>
      <c r="F187" s="226" t="s">
        <v>906</v>
      </c>
      <c r="G187" s="205"/>
      <c r="H187" s="205" t="s">
        <v>983</v>
      </c>
      <c r="I187" s="205" t="s">
        <v>981</v>
      </c>
      <c r="J187" s="205"/>
      <c r="K187" s="249"/>
    </row>
    <row r="188" spans="2:11" customFormat="1" ht="15" customHeight="1">
      <c r="B188" s="228"/>
      <c r="C188" s="205" t="s">
        <v>984</v>
      </c>
      <c r="D188" s="205"/>
      <c r="E188" s="205"/>
      <c r="F188" s="226" t="s">
        <v>906</v>
      </c>
      <c r="G188" s="205"/>
      <c r="H188" s="205" t="s">
        <v>985</v>
      </c>
      <c r="I188" s="205" t="s">
        <v>981</v>
      </c>
      <c r="J188" s="205"/>
      <c r="K188" s="249"/>
    </row>
    <row r="189" spans="2:11" customFormat="1" ht="15" customHeight="1">
      <c r="B189" s="228"/>
      <c r="C189" s="262" t="s">
        <v>986</v>
      </c>
      <c r="D189" s="205"/>
      <c r="E189" s="205"/>
      <c r="F189" s="226" t="s">
        <v>906</v>
      </c>
      <c r="G189" s="205"/>
      <c r="H189" s="205" t="s">
        <v>987</v>
      </c>
      <c r="I189" s="205" t="s">
        <v>988</v>
      </c>
      <c r="J189" s="263" t="s">
        <v>989</v>
      </c>
      <c r="K189" s="249"/>
    </row>
    <row r="190" spans="2:11" customFormat="1" ht="15" customHeight="1">
      <c r="B190" s="264"/>
      <c r="C190" s="265" t="s">
        <v>990</v>
      </c>
      <c r="D190" s="266"/>
      <c r="E190" s="266"/>
      <c r="F190" s="267" t="s">
        <v>906</v>
      </c>
      <c r="G190" s="266"/>
      <c r="H190" s="266" t="s">
        <v>991</v>
      </c>
      <c r="I190" s="266" t="s">
        <v>988</v>
      </c>
      <c r="J190" s="268" t="s">
        <v>989</v>
      </c>
      <c r="K190" s="269"/>
    </row>
    <row r="191" spans="2:11" customFormat="1" ht="15" customHeight="1">
      <c r="B191" s="228"/>
      <c r="C191" s="262" t="s">
        <v>41</v>
      </c>
      <c r="D191" s="205"/>
      <c r="E191" s="205"/>
      <c r="F191" s="226" t="s">
        <v>900</v>
      </c>
      <c r="G191" s="205"/>
      <c r="H191" s="202" t="s">
        <v>992</v>
      </c>
      <c r="I191" s="205" t="s">
        <v>993</v>
      </c>
      <c r="J191" s="205"/>
      <c r="K191" s="249"/>
    </row>
    <row r="192" spans="2:11" customFormat="1" ht="15" customHeight="1">
      <c r="B192" s="228"/>
      <c r="C192" s="262" t="s">
        <v>994</v>
      </c>
      <c r="D192" s="205"/>
      <c r="E192" s="205"/>
      <c r="F192" s="226" t="s">
        <v>900</v>
      </c>
      <c r="G192" s="205"/>
      <c r="H192" s="205" t="s">
        <v>995</v>
      </c>
      <c r="I192" s="205" t="s">
        <v>935</v>
      </c>
      <c r="J192" s="205"/>
      <c r="K192" s="249"/>
    </row>
    <row r="193" spans="2:11" customFormat="1" ht="15" customHeight="1">
      <c r="B193" s="228"/>
      <c r="C193" s="262" t="s">
        <v>996</v>
      </c>
      <c r="D193" s="205"/>
      <c r="E193" s="205"/>
      <c r="F193" s="226" t="s">
        <v>900</v>
      </c>
      <c r="G193" s="205"/>
      <c r="H193" s="205" t="s">
        <v>997</v>
      </c>
      <c r="I193" s="205" t="s">
        <v>935</v>
      </c>
      <c r="J193" s="205"/>
      <c r="K193" s="249"/>
    </row>
    <row r="194" spans="2:11" customFormat="1" ht="15" customHeight="1">
      <c r="B194" s="228"/>
      <c r="C194" s="262" t="s">
        <v>998</v>
      </c>
      <c r="D194" s="205"/>
      <c r="E194" s="205"/>
      <c r="F194" s="226" t="s">
        <v>906</v>
      </c>
      <c r="G194" s="205"/>
      <c r="H194" s="205" t="s">
        <v>999</v>
      </c>
      <c r="I194" s="205" t="s">
        <v>935</v>
      </c>
      <c r="J194" s="205"/>
      <c r="K194" s="249"/>
    </row>
    <row r="195" spans="2:11" customFormat="1" ht="15" customHeight="1">
      <c r="B195" s="255"/>
      <c r="C195" s="270"/>
      <c r="D195" s="235"/>
      <c r="E195" s="235"/>
      <c r="F195" s="235"/>
      <c r="G195" s="235"/>
      <c r="H195" s="235"/>
      <c r="I195" s="235"/>
      <c r="J195" s="235"/>
      <c r="K195" s="256"/>
    </row>
    <row r="196" spans="2:11" customFormat="1" ht="18.75" customHeight="1">
      <c r="B196" s="237"/>
      <c r="C196" s="247"/>
      <c r="D196" s="247"/>
      <c r="E196" s="247"/>
      <c r="F196" s="257"/>
      <c r="G196" s="247"/>
      <c r="H196" s="247"/>
      <c r="I196" s="247"/>
      <c r="J196" s="247"/>
      <c r="K196" s="237"/>
    </row>
    <row r="197" spans="2:11" customFormat="1" ht="18.75" customHeight="1">
      <c r="B197" s="237"/>
      <c r="C197" s="247"/>
      <c r="D197" s="247"/>
      <c r="E197" s="247"/>
      <c r="F197" s="257"/>
      <c r="G197" s="247"/>
      <c r="H197" s="247"/>
      <c r="I197" s="247"/>
      <c r="J197" s="247"/>
      <c r="K197" s="237"/>
    </row>
    <row r="198" spans="2:11" customFormat="1" ht="18.75" customHeight="1"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</row>
    <row r="199" spans="2:11" customFormat="1" ht="12">
      <c r="B199" s="194"/>
      <c r="C199" s="195"/>
      <c r="D199" s="195"/>
      <c r="E199" s="195"/>
      <c r="F199" s="195"/>
      <c r="G199" s="195"/>
      <c r="H199" s="195"/>
      <c r="I199" s="195"/>
      <c r="J199" s="195"/>
      <c r="K199" s="196"/>
    </row>
    <row r="200" spans="2:11" customFormat="1" ht="22.2">
      <c r="B200" s="197"/>
      <c r="C200" s="321" t="s">
        <v>1000</v>
      </c>
      <c r="D200" s="321"/>
      <c r="E200" s="321"/>
      <c r="F200" s="321"/>
      <c r="G200" s="321"/>
      <c r="H200" s="321"/>
      <c r="I200" s="321"/>
      <c r="J200" s="321"/>
      <c r="K200" s="198"/>
    </row>
    <row r="201" spans="2:11" customFormat="1" ht="25.5" customHeight="1">
      <c r="B201" s="197"/>
      <c r="C201" s="271" t="s">
        <v>1001</v>
      </c>
      <c r="D201" s="271"/>
      <c r="E201" s="271"/>
      <c r="F201" s="271" t="s">
        <v>1002</v>
      </c>
      <c r="G201" s="272"/>
      <c r="H201" s="324" t="s">
        <v>1003</v>
      </c>
      <c r="I201" s="324"/>
      <c r="J201" s="324"/>
      <c r="K201" s="198"/>
    </row>
    <row r="202" spans="2:11" customFormat="1" ht="5.25" customHeight="1">
      <c r="B202" s="228"/>
      <c r="C202" s="223"/>
      <c r="D202" s="223"/>
      <c r="E202" s="223"/>
      <c r="F202" s="223"/>
      <c r="G202" s="247"/>
      <c r="H202" s="223"/>
      <c r="I202" s="223"/>
      <c r="J202" s="223"/>
      <c r="K202" s="249"/>
    </row>
    <row r="203" spans="2:11" customFormat="1" ht="15" customHeight="1">
      <c r="B203" s="228"/>
      <c r="C203" s="205" t="s">
        <v>993</v>
      </c>
      <c r="D203" s="205"/>
      <c r="E203" s="205"/>
      <c r="F203" s="226" t="s">
        <v>42</v>
      </c>
      <c r="G203" s="205"/>
      <c r="H203" s="325" t="s">
        <v>1004</v>
      </c>
      <c r="I203" s="325"/>
      <c r="J203" s="325"/>
      <c r="K203" s="249"/>
    </row>
    <row r="204" spans="2:11" customFormat="1" ht="15" customHeight="1">
      <c r="B204" s="228"/>
      <c r="C204" s="205"/>
      <c r="D204" s="205"/>
      <c r="E204" s="205"/>
      <c r="F204" s="226" t="s">
        <v>43</v>
      </c>
      <c r="G204" s="205"/>
      <c r="H204" s="325" t="s">
        <v>1005</v>
      </c>
      <c r="I204" s="325"/>
      <c r="J204" s="325"/>
      <c r="K204" s="249"/>
    </row>
    <row r="205" spans="2:11" customFormat="1" ht="15" customHeight="1">
      <c r="B205" s="228"/>
      <c r="C205" s="205"/>
      <c r="D205" s="205"/>
      <c r="E205" s="205"/>
      <c r="F205" s="226" t="s">
        <v>46</v>
      </c>
      <c r="G205" s="205"/>
      <c r="H205" s="325" t="s">
        <v>1006</v>
      </c>
      <c r="I205" s="325"/>
      <c r="J205" s="325"/>
      <c r="K205" s="249"/>
    </row>
    <row r="206" spans="2:11" customFormat="1" ht="15" customHeight="1">
      <c r="B206" s="228"/>
      <c r="C206" s="205"/>
      <c r="D206" s="205"/>
      <c r="E206" s="205"/>
      <c r="F206" s="226" t="s">
        <v>44</v>
      </c>
      <c r="G206" s="205"/>
      <c r="H206" s="325" t="s">
        <v>1007</v>
      </c>
      <c r="I206" s="325"/>
      <c r="J206" s="325"/>
      <c r="K206" s="249"/>
    </row>
    <row r="207" spans="2:11" customFormat="1" ht="15" customHeight="1">
      <c r="B207" s="228"/>
      <c r="C207" s="205"/>
      <c r="D207" s="205"/>
      <c r="E207" s="205"/>
      <c r="F207" s="226" t="s">
        <v>45</v>
      </c>
      <c r="G207" s="205"/>
      <c r="H207" s="325" t="s">
        <v>1008</v>
      </c>
      <c r="I207" s="325"/>
      <c r="J207" s="325"/>
      <c r="K207" s="249"/>
    </row>
    <row r="208" spans="2:11" customFormat="1" ht="15" customHeight="1">
      <c r="B208" s="228"/>
      <c r="C208" s="205"/>
      <c r="D208" s="205"/>
      <c r="E208" s="205"/>
      <c r="F208" s="226"/>
      <c r="G208" s="205"/>
      <c r="H208" s="205"/>
      <c r="I208" s="205"/>
      <c r="J208" s="205"/>
      <c r="K208" s="249"/>
    </row>
    <row r="209" spans="2:11" customFormat="1" ht="15" customHeight="1">
      <c r="B209" s="228"/>
      <c r="C209" s="205" t="s">
        <v>947</v>
      </c>
      <c r="D209" s="205"/>
      <c r="E209" s="205"/>
      <c r="F209" s="226" t="s">
        <v>78</v>
      </c>
      <c r="G209" s="205"/>
      <c r="H209" s="325" t="s">
        <v>1009</v>
      </c>
      <c r="I209" s="325"/>
      <c r="J209" s="325"/>
      <c r="K209" s="249"/>
    </row>
    <row r="210" spans="2:11" customFormat="1" ht="15" customHeight="1">
      <c r="B210" s="228"/>
      <c r="C210" s="205"/>
      <c r="D210" s="205"/>
      <c r="E210" s="205"/>
      <c r="F210" s="226" t="s">
        <v>844</v>
      </c>
      <c r="G210" s="205"/>
      <c r="H210" s="325" t="s">
        <v>845</v>
      </c>
      <c r="I210" s="325"/>
      <c r="J210" s="325"/>
      <c r="K210" s="249"/>
    </row>
    <row r="211" spans="2:11" customFormat="1" ht="15" customHeight="1">
      <c r="B211" s="228"/>
      <c r="C211" s="205"/>
      <c r="D211" s="205"/>
      <c r="E211" s="205"/>
      <c r="F211" s="226" t="s">
        <v>842</v>
      </c>
      <c r="G211" s="205"/>
      <c r="H211" s="325" t="s">
        <v>1010</v>
      </c>
      <c r="I211" s="325"/>
      <c r="J211" s="325"/>
      <c r="K211" s="249"/>
    </row>
    <row r="212" spans="2:11" customFormat="1" ht="15" customHeight="1">
      <c r="B212" s="273"/>
      <c r="C212" s="205"/>
      <c r="D212" s="205"/>
      <c r="E212" s="205"/>
      <c r="F212" s="226" t="s">
        <v>83</v>
      </c>
      <c r="G212" s="262"/>
      <c r="H212" s="326" t="s">
        <v>84</v>
      </c>
      <c r="I212" s="326"/>
      <c r="J212" s="326"/>
      <c r="K212" s="274"/>
    </row>
    <row r="213" spans="2:11" customFormat="1" ht="15" customHeight="1">
      <c r="B213" s="273"/>
      <c r="C213" s="205"/>
      <c r="D213" s="205"/>
      <c r="E213" s="205"/>
      <c r="F213" s="226" t="s">
        <v>846</v>
      </c>
      <c r="G213" s="262"/>
      <c r="H213" s="326" t="s">
        <v>826</v>
      </c>
      <c r="I213" s="326"/>
      <c r="J213" s="326"/>
      <c r="K213" s="274"/>
    </row>
    <row r="214" spans="2:11" customFormat="1" ht="15" customHeight="1">
      <c r="B214" s="273"/>
      <c r="C214" s="205"/>
      <c r="D214" s="205"/>
      <c r="E214" s="205"/>
      <c r="F214" s="226"/>
      <c r="G214" s="262"/>
      <c r="H214" s="253"/>
      <c r="I214" s="253"/>
      <c r="J214" s="253"/>
      <c r="K214" s="274"/>
    </row>
    <row r="215" spans="2:11" customFormat="1" ht="15" customHeight="1">
      <c r="B215" s="273"/>
      <c r="C215" s="205" t="s">
        <v>971</v>
      </c>
      <c r="D215" s="205"/>
      <c r="E215" s="205"/>
      <c r="F215" s="226">
        <v>1</v>
      </c>
      <c r="G215" s="262"/>
      <c r="H215" s="326" t="s">
        <v>1011</v>
      </c>
      <c r="I215" s="326"/>
      <c r="J215" s="326"/>
      <c r="K215" s="274"/>
    </row>
    <row r="216" spans="2:11" customFormat="1" ht="15" customHeight="1">
      <c r="B216" s="273"/>
      <c r="C216" s="205"/>
      <c r="D216" s="205"/>
      <c r="E216" s="205"/>
      <c r="F216" s="226">
        <v>2</v>
      </c>
      <c r="G216" s="262"/>
      <c r="H216" s="326" t="s">
        <v>1012</v>
      </c>
      <c r="I216" s="326"/>
      <c r="J216" s="326"/>
      <c r="K216" s="274"/>
    </row>
    <row r="217" spans="2:11" customFormat="1" ht="15" customHeight="1">
      <c r="B217" s="273"/>
      <c r="C217" s="205"/>
      <c r="D217" s="205"/>
      <c r="E217" s="205"/>
      <c r="F217" s="226">
        <v>3</v>
      </c>
      <c r="G217" s="262"/>
      <c r="H217" s="326" t="s">
        <v>1013</v>
      </c>
      <c r="I217" s="326"/>
      <c r="J217" s="326"/>
      <c r="K217" s="274"/>
    </row>
    <row r="218" spans="2:11" customFormat="1" ht="15" customHeight="1">
      <c r="B218" s="273"/>
      <c r="C218" s="205"/>
      <c r="D218" s="205"/>
      <c r="E218" s="205"/>
      <c r="F218" s="226">
        <v>4</v>
      </c>
      <c r="G218" s="262"/>
      <c r="H218" s="326" t="s">
        <v>1014</v>
      </c>
      <c r="I218" s="326"/>
      <c r="J218" s="326"/>
      <c r="K218" s="274"/>
    </row>
    <row r="219" spans="2:11" customFormat="1" ht="12.75" customHeight="1">
      <c r="B219" s="275"/>
      <c r="C219" s="276"/>
      <c r="D219" s="276"/>
      <c r="E219" s="276"/>
      <c r="F219" s="276"/>
      <c r="G219" s="276"/>
      <c r="H219" s="276"/>
      <c r="I219" s="276"/>
      <c r="J219" s="276"/>
      <c r="K219" s="27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Stavební část - Oprav...</vt:lpstr>
      <vt:lpstr>2 - Zdravotechnika - kana...</vt:lpstr>
      <vt:lpstr>VON - Vedlejší a ostatní ...</vt:lpstr>
      <vt:lpstr>Pokyny pro vyplnění</vt:lpstr>
      <vt:lpstr>'1 - Stavební část - Oprav...'!Názvy_tisku</vt:lpstr>
      <vt:lpstr>'2 - Zdravotechnika - kana...'!Názvy_tisku</vt:lpstr>
      <vt:lpstr>'Rekapitulace stavby'!Názvy_tisku</vt:lpstr>
      <vt:lpstr>'VON - Vedlejší a ostatní ...'!Názvy_tisku</vt:lpstr>
      <vt:lpstr>'1 - Stavební část - Oprav...'!Oblast_tisku</vt:lpstr>
      <vt:lpstr>'2 - Zdravotechnika - kana...'!Oblast_tisku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BARBONE\Uživatel</dc:creator>
  <cp:lastModifiedBy>Arch1</cp:lastModifiedBy>
  <dcterms:created xsi:type="dcterms:W3CDTF">2024-07-23T08:26:24Z</dcterms:created>
  <dcterms:modified xsi:type="dcterms:W3CDTF">2024-07-30T13:44:48Z</dcterms:modified>
</cp:coreProperties>
</file>