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1_1CED0A08B8D8C8E0AADB05CDB28D7BD688F3F66E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D.1.1 - Architektonicko-s..." sheetId="2" r:id="rId2"/>
    <sheet name="D.1.2 - Stavebně konstruk..." sheetId="3" r:id="rId3"/>
    <sheet name="D.1.4.3 - Silnoproudá ele..." sheetId="4" r:id="rId4"/>
    <sheet name="D.1.4.4 - Nouzová signali..." sheetId="5" r:id="rId5"/>
    <sheet name="D.1.5 - Interiér" sheetId="6" r:id="rId6"/>
  </sheets>
  <definedNames>
    <definedName name="_xlnm._FilterDatabase" localSheetId="1" hidden="1">'D.1.1 - Architektonicko-s...'!$C$131:$K$319</definedName>
    <definedName name="_xlnm._FilterDatabase" localSheetId="2" hidden="1">'D.1.2 - Stavebně konstruk...'!$C$126:$K$239</definedName>
    <definedName name="_xlnm._FilterDatabase" localSheetId="3" hidden="1">'D.1.4.3 - Silnoproudá ele...'!$C$117:$K$139</definedName>
    <definedName name="_xlnm._FilterDatabase" localSheetId="4" hidden="1">'D.1.4.4 - Nouzová signali...'!$C$121:$K$137</definedName>
    <definedName name="_xlnm._FilterDatabase" localSheetId="5" hidden="1">'D.1.5 - Interiér'!$C$116:$K$124</definedName>
    <definedName name="_xlnm.Print_Titles" localSheetId="0">'Rekapitulace stavby'!$92:$92</definedName>
    <definedName name="_xlnm.Print_Titles" localSheetId="1">'D.1.1 - Architektonicko-s...'!$131:$131</definedName>
    <definedName name="_xlnm.Print_Titles" localSheetId="2">'D.1.2 - Stavebně konstruk...'!$126:$126</definedName>
    <definedName name="_xlnm.Print_Titles" localSheetId="3">'D.1.4.3 - Silnoproudá ele...'!$117:$117</definedName>
    <definedName name="_xlnm.Print_Titles" localSheetId="4">'D.1.4.4 - Nouzová signali...'!$121:$121</definedName>
    <definedName name="_xlnm.Print_Titles" localSheetId="5">'D.1.5 - Interiér'!$116:$116</definedName>
    <definedName name="_xlnm.Print_Area" localSheetId="0">'Rekapitulace stavby'!$D$4:$AO$76,'Rekapitulace stavby'!$C$82:$AQ$101</definedName>
    <definedName name="_xlnm.Print_Area" localSheetId="1">'D.1.1 - Architektonicko-s...'!$C$4:$J$76,'D.1.1 - Architektonicko-s...'!$C$82:$J$113,'D.1.1 - Architektonicko-s...'!$C$119:$J$319</definedName>
    <definedName name="_xlnm.Print_Area" localSheetId="2">'D.1.2 - Stavebně konstruk...'!$C$4:$J$76,'D.1.2 - Stavebně konstruk...'!$C$82:$J$108,'D.1.2 - Stavebně konstruk...'!$C$114:$J$239</definedName>
    <definedName name="_xlnm.Print_Area" localSheetId="3">'D.1.4.3 - Silnoproudá ele...'!$C$4:$J$76,'D.1.4.3 - Silnoproudá ele...'!$C$82:$J$99,'D.1.4.3 - Silnoproudá ele...'!$C$105:$J$139</definedName>
    <definedName name="_xlnm.Print_Area" localSheetId="4">'D.1.4.4 - Nouzová signali...'!$C$4:$J$76,'D.1.4.4 - Nouzová signali...'!$C$82:$J$101,'D.1.4.4 - Nouzová signali...'!$C$107:$J$137</definedName>
    <definedName name="_xlnm.Print_Area" localSheetId="5">'D.1.5 - Interiér'!$C$4:$J$76,'D.1.5 - Interiér'!$C$82:$J$98,'D.1.5 - Interiér'!$C$104:$J$124</definedName>
  </definedNames>
  <calcPr calcId="0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18" i="6" l="1"/>
  <c r="T117" i="6"/>
  <c r="J37" i="6"/>
  <c r="J36" i="6"/>
  <c r="AY100" i="1"/>
  <c r="J35" i="6"/>
  <c r="AX100" i="1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J113" i="6"/>
  <c r="F113" i="6"/>
  <c r="F111" i="6"/>
  <c r="E109" i="6"/>
  <c r="J91" i="6"/>
  <c r="F91" i="6"/>
  <c r="F89" i="6"/>
  <c r="E87" i="6"/>
  <c r="J24" i="6"/>
  <c r="E24" i="6"/>
  <c r="J114" i="6"/>
  <c r="J23" i="6"/>
  <c r="J18" i="6"/>
  <c r="E18" i="6"/>
  <c r="F114" i="6"/>
  <c r="J17" i="6"/>
  <c r="J12" i="6"/>
  <c r="J89" i="6"/>
  <c r="E7" i="6"/>
  <c r="E107" i="6"/>
  <c r="J39" i="5"/>
  <c r="J38" i="5"/>
  <c r="AY99" i="1"/>
  <c r="J37" i="5"/>
  <c r="AX99" i="1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J118" i="5"/>
  <c r="F118" i="5"/>
  <c r="F116" i="5"/>
  <c r="E114" i="5"/>
  <c r="J93" i="5"/>
  <c r="F93" i="5"/>
  <c r="F91" i="5"/>
  <c r="E89" i="5"/>
  <c r="J26" i="5"/>
  <c r="E26" i="5"/>
  <c r="J94" i="5"/>
  <c r="J25" i="5"/>
  <c r="J20" i="5"/>
  <c r="E20" i="5"/>
  <c r="F119" i="5"/>
  <c r="J19" i="5"/>
  <c r="J14" i="5"/>
  <c r="J116" i="5"/>
  <c r="E7" i="5"/>
  <c r="E110" i="5"/>
  <c r="J37" i="4"/>
  <c r="J36" i="4"/>
  <c r="AY97" i="1"/>
  <c r="J35" i="4"/>
  <c r="AX97" i="1"/>
  <c r="BI139" i="4"/>
  <c r="BH139" i="4"/>
  <c r="BG139" i="4"/>
  <c r="BF139" i="4"/>
  <c r="T139" i="4"/>
  <c r="T138" i="4"/>
  <c r="R139" i="4"/>
  <c r="R138" i="4"/>
  <c r="P139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J114" i="4"/>
  <c r="F114" i="4"/>
  <c r="F112" i="4"/>
  <c r="E110" i="4"/>
  <c r="J91" i="4"/>
  <c r="F91" i="4"/>
  <c r="F89" i="4"/>
  <c r="E87" i="4"/>
  <c r="J24" i="4"/>
  <c r="E24" i="4"/>
  <c r="J115" i="4"/>
  <c r="J23" i="4"/>
  <c r="J18" i="4"/>
  <c r="E18" i="4"/>
  <c r="F92" i="4"/>
  <c r="J17" i="4"/>
  <c r="J12" i="4"/>
  <c r="J112" i="4"/>
  <c r="E7" i="4"/>
  <c r="E108" i="4"/>
  <c r="J37" i="3"/>
  <c r="J36" i="3"/>
  <c r="AY96" i="1"/>
  <c r="J35" i="3"/>
  <c r="AX96" i="1"/>
  <c r="BI237" i="3"/>
  <c r="BH237" i="3"/>
  <c r="BG237" i="3"/>
  <c r="BF237" i="3"/>
  <c r="T237" i="3"/>
  <c r="T236" i="3"/>
  <c r="R237" i="3"/>
  <c r="R236" i="3"/>
  <c r="P237" i="3"/>
  <c r="P236" i="3"/>
  <c r="BI235" i="3"/>
  <c r="BH235" i="3"/>
  <c r="BG235" i="3"/>
  <c r="BF235" i="3"/>
  <c r="T235" i="3"/>
  <c r="R235" i="3"/>
  <c r="P235" i="3"/>
  <c r="BI227" i="3"/>
  <c r="BH227" i="3"/>
  <c r="BG227" i="3"/>
  <c r="BF227" i="3"/>
  <c r="T227" i="3"/>
  <c r="R227" i="3"/>
  <c r="P227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T216" i="3"/>
  <c r="R217" i="3"/>
  <c r="R216" i="3"/>
  <c r="P217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T199" i="3"/>
  <c r="R200" i="3"/>
  <c r="R199" i="3"/>
  <c r="P200" i="3"/>
  <c r="P199" i="3"/>
  <c r="BI195" i="3"/>
  <c r="BH195" i="3"/>
  <c r="BG195" i="3"/>
  <c r="BF195" i="3"/>
  <c r="T195" i="3"/>
  <c r="R195" i="3"/>
  <c r="P195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4" i="3"/>
  <c r="BH174" i="3"/>
  <c r="BG174" i="3"/>
  <c r="BF174" i="3"/>
  <c r="T174" i="3"/>
  <c r="R174" i="3"/>
  <c r="P174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J123" i="3"/>
  <c r="F123" i="3"/>
  <c r="F121" i="3"/>
  <c r="E119" i="3"/>
  <c r="J91" i="3"/>
  <c r="F91" i="3"/>
  <c r="F89" i="3"/>
  <c r="E87" i="3"/>
  <c r="J24" i="3"/>
  <c r="E24" i="3"/>
  <c r="J124" i="3"/>
  <c r="J23" i="3"/>
  <c r="J18" i="3"/>
  <c r="E18" i="3"/>
  <c r="F92" i="3"/>
  <c r="J17" i="3"/>
  <c r="J12" i="3"/>
  <c r="J89" i="3"/>
  <c r="E7" i="3"/>
  <c r="E117" i="3"/>
  <c r="J37" i="2"/>
  <c r="J36" i="2"/>
  <c r="AY95" i="1"/>
  <c r="J35" i="2"/>
  <c r="AX95" i="1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T215" i="2"/>
  <c r="R216" i="2"/>
  <c r="R215" i="2"/>
  <c r="P216" i="2"/>
  <c r="P215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J128" i="2"/>
  <c r="F128" i="2"/>
  <c r="F126" i="2"/>
  <c r="E124" i="2"/>
  <c r="J91" i="2"/>
  <c r="F91" i="2"/>
  <c r="F89" i="2"/>
  <c r="E87" i="2"/>
  <c r="J24" i="2"/>
  <c r="E24" i="2"/>
  <c r="J129" i="2"/>
  <c r="J23" i="2"/>
  <c r="J18" i="2"/>
  <c r="E18" i="2"/>
  <c r="F92" i="2"/>
  <c r="J17" i="2"/>
  <c r="J12" i="2"/>
  <c r="J89" i="2"/>
  <c r="E7" i="2"/>
  <c r="E122" i="2"/>
  <c r="L90" i="1"/>
  <c r="AM90" i="1"/>
  <c r="AM89" i="1"/>
  <c r="L89" i="1"/>
  <c r="AM87" i="1"/>
  <c r="L87" i="1"/>
  <c r="L85" i="1"/>
  <c r="L84" i="1"/>
  <c r="J211" i="2"/>
  <c r="J268" i="2"/>
  <c r="BK158" i="2"/>
  <c r="J318" i="2"/>
  <c r="BK306" i="2"/>
  <c r="BK234" i="2"/>
  <c r="BK308" i="2"/>
  <c r="BK280" i="2"/>
  <c r="J188" i="2"/>
  <c r="J264" i="2"/>
  <c r="BK145" i="2"/>
  <c r="BK178" i="2"/>
  <c r="BK216" i="2"/>
  <c r="J280" i="2"/>
  <c r="BK212" i="2"/>
  <c r="BK135" i="2"/>
  <c r="BK188" i="3"/>
  <c r="J189" i="3"/>
  <c r="BK214" i="3"/>
  <c r="J180" i="3"/>
  <c r="BK163" i="3"/>
  <c r="J174" i="3"/>
  <c r="BK237" i="3"/>
  <c r="BK206" i="3"/>
  <c r="J135" i="4"/>
  <c r="BK133" i="4"/>
  <c r="BK126" i="4"/>
  <c r="J137" i="4"/>
  <c r="J124" i="4"/>
  <c r="J136" i="5"/>
  <c r="J125" i="5"/>
  <c r="BK133" i="5"/>
  <c r="J131" i="5"/>
  <c r="J127" i="5"/>
  <c r="BK125" i="5"/>
  <c r="BK124" i="6"/>
  <c r="BK120" i="6"/>
  <c r="J262" i="2"/>
  <c r="J152" i="2"/>
  <c r="BK260" i="2"/>
  <c r="BK141" i="2"/>
  <c r="J310" i="2"/>
  <c r="BK261" i="2"/>
  <c r="J197" i="2"/>
  <c r="J311" i="2"/>
  <c r="BK299" i="2"/>
  <c r="J253" i="2"/>
  <c r="J149" i="2"/>
  <c r="J258" i="2"/>
  <c r="J181" i="2"/>
  <c r="BK194" i="2"/>
  <c r="BK255" i="2"/>
  <c r="BK171" i="2"/>
  <c r="BK262" i="2"/>
  <c r="BK181" i="2"/>
  <c r="J237" i="3"/>
  <c r="J130" i="3"/>
  <c r="J151" i="3"/>
  <c r="J167" i="3"/>
  <c r="BK167" i="3"/>
  <c r="BK200" i="3"/>
  <c r="J195" i="3"/>
  <c r="J131" i="3"/>
  <c r="BK131" i="4"/>
  <c r="BK135" i="4"/>
  <c r="BK129" i="4"/>
  <c r="J121" i="4"/>
  <c r="J120" i="4"/>
  <c r="J133" i="5"/>
  <c r="J137" i="5"/>
  <c r="J129" i="5"/>
  <c r="J128" i="5"/>
  <c r="BK123" i="6"/>
  <c r="J120" i="6"/>
  <c r="BK284" i="2"/>
  <c r="J142" i="2"/>
  <c r="BK258" i="2"/>
  <c r="BK155" i="2"/>
  <c r="J316" i="2"/>
  <c r="J289" i="2"/>
  <c r="J203" i="2"/>
  <c r="BK314" i="2"/>
  <c r="BK289" i="2"/>
  <c r="J257" i="2"/>
  <c r="J178" i="2"/>
  <c r="J266" i="2"/>
  <c r="J207" i="2"/>
  <c r="BK251" i="2"/>
  <c r="J138" i="2"/>
  <c r="BK223" i="2"/>
  <c r="J135" i="2"/>
  <c r="J251" i="2"/>
  <c r="BK183" i="2"/>
  <c r="J235" i="3"/>
  <c r="BK211" i="3"/>
  <c r="BK189" i="3"/>
  <c r="J220" i="3"/>
  <c r="BK168" i="3"/>
  <c r="J215" i="3"/>
  <c r="BK180" i="3"/>
  <c r="J129" i="4"/>
  <c r="BK134" i="4"/>
  <c r="BK127" i="4"/>
  <c r="BK122" i="4"/>
  <c r="J134" i="5"/>
  <c r="F38" i="5"/>
  <c r="J123" i="6"/>
  <c r="J286" i="2"/>
  <c r="J173" i="2"/>
  <c r="J255" i="2"/>
  <c r="BK152" i="2"/>
  <c r="J308" i="2"/>
  <c r="BK285" i="2"/>
  <c r="BK138" i="2"/>
  <c r="J305" i="2"/>
  <c r="BK286" i="2"/>
  <c r="J236" i="2"/>
  <c r="BK157" i="2"/>
  <c r="BK259" i="2"/>
  <c r="J183" i="2"/>
  <c r="BK246" i="2"/>
  <c r="J146" i="2"/>
  <c r="BK200" i="2"/>
  <c r="BK272" i="2"/>
  <c r="J223" i="2"/>
  <c r="BK173" i="2"/>
  <c r="J168" i="3"/>
  <c r="J163" i="3"/>
  <c r="BK212" i="3"/>
  <c r="BK136" i="3"/>
  <c r="BK151" i="3"/>
  <c r="BK147" i="3"/>
  <c r="BK136" i="4"/>
  <c r="BK124" i="4"/>
  <c r="J131" i="4"/>
  <c r="BK128" i="4"/>
  <c r="J127" i="4"/>
  <c r="J124" i="5"/>
  <c r="BK131" i="5"/>
  <c r="J130" i="5"/>
  <c r="J126" i="5"/>
  <c r="J119" i="6"/>
  <c r="J260" i="2"/>
  <c r="AS98" i="1"/>
  <c r="J254" i="2"/>
  <c r="BK137" i="2"/>
  <c r="J304" i="2"/>
  <c r="BK243" i="2"/>
  <c r="J141" i="2"/>
  <c r="J306" i="2"/>
  <c r="J274" i="2"/>
  <c r="J212" i="2"/>
  <c r="BK270" i="2"/>
  <c r="J208" i="2"/>
  <c r="BK268" i="2"/>
  <c r="BK149" i="2"/>
  <c r="BK188" i="2"/>
  <c r="J270" i="2"/>
  <c r="BK197" i="2"/>
  <c r="J136" i="2"/>
  <c r="BK174" i="3"/>
  <c r="J227" i="3"/>
  <c r="BK152" i="3"/>
  <c r="J152" i="3"/>
  <c r="BK195" i="3"/>
  <c r="J206" i="3"/>
  <c r="J139" i="3"/>
  <c r="BK132" i="3"/>
  <c r="BK139" i="3"/>
  <c r="J133" i="4"/>
  <c r="J123" i="4"/>
  <c r="J136" i="4"/>
  <c r="J132" i="4"/>
  <c r="BK123" i="4"/>
  <c r="BK126" i="5"/>
  <c r="BK134" i="5"/>
  <c r="BK129" i="5"/>
  <c r="BK128" i="5"/>
  <c r="J121" i="6"/>
  <c r="BK119" i="6"/>
  <c r="J191" i="2"/>
  <c r="BK191" i="2"/>
  <c r="J314" i="2"/>
  <c r="J299" i="2"/>
  <c r="BK211" i="2"/>
  <c r="BK316" i="2"/>
  <c r="J303" i="2"/>
  <c r="BK264" i="2"/>
  <c r="J171" i="2"/>
  <c r="J256" i="2"/>
  <c r="J157" i="2"/>
  <c r="BK236" i="2"/>
  <c r="J261" i="2"/>
  <c r="BK207" i="2"/>
  <c r="BK266" i="2"/>
  <c r="BK219" i="2"/>
  <c r="BK142" i="2"/>
  <c r="J200" i="3"/>
  <c r="J202" i="3"/>
  <c r="J147" i="3"/>
  <c r="J217" i="3"/>
  <c r="BK217" i="3"/>
  <c r="BK159" i="3"/>
  <c r="J214" i="3"/>
  <c r="BK184" i="3"/>
  <c r="J134" i="4"/>
  <c r="J126" i="4"/>
  <c r="BK121" i="4"/>
  <c r="J139" i="4"/>
  <c r="J125" i="4"/>
  <c r="BK132" i="5"/>
  <c r="BK136" i="5"/>
  <c r="BK124" i="5"/>
  <c r="J132" i="5"/>
  <c r="J124" i="6"/>
  <c r="BK121" i="6"/>
  <c r="J234" i="2"/>
  <c r="BK287" i="2"/>
  <c r="J246" i="2"/>
  <c r="J145" i="2"/>
  <c r="BK311" i="2"/>
  <c r="BK303" i="2"/>
  <c r="J216" i="2"/>
  <c r="BK318" i="2"/>
  <c r="BK304" i="2"/>
  <c r="BK256" i="2"/>
  <c r="J285" i="2"/>
  <c r="J219" i="2"/>
  <c r="J272" i="2"/>
  <c r="J155" i="2"/>
  <c r="BK253" i="2"/>
  <c r="BK146" i="2"/>
  <c r="J243" i="2"/>
  <c r="BK182" i="2"/>
  <c r="BK213" i="3"/>
  <c r="BK215" i="3"/>
  <c r="J143" i="3"/>
  <c r="BK235" i="3"/>
  <c r="J211" i="3"/>
  <c r="J213" i="3"/>
  <c r="J132" i="3"/>
  <c r="BK131" i="3"/>
  <c r="BK130" i="3"/>
  <c r="BK132" i="4"/>
  <c r="J130" i="4"/>
  <c r="BK125" i="4"/>
  <c r="J128" i="4"/>
  <c r="BK137" i="5"/>
  <c r="BK130" i="5"/>
  <c r="J36" i="5"/>
  <c r="BK122" i="6"/>
  <c r="J194" i="2"/>
  <c r="J284" i="2"/>
  <c r="J165" i="2"/>
  <c r="BK136" i="2"/>
  <c r="BK305" i="2"/>
  <c r="J259" i="2"/>
  <c r="J158" i="2"/>
  <c r="BK310" i="2"/>
  <c r="J287" i="2"/>
  <c r="BK254" i="2"/>
  <c r="J137" i="2"/>
  <c r="BK203" i="2"/>
  <c r="BK257" i="2"/>
  <c r="J182" i="2"/>
  <c r="BK208" i="2"/>
  <c r="BK274" i="2"/>
  <c r="J200" i="2"/>
  <c r="BK165" i="2"/>
  <c r="BK202" i="3"/>
  <c r="BK143" i="3"/>
  <c r="J184" i="3"/>
  <c r="BK220" i="3"/>
  <c r="BK227" i="3"/>
  <c r="J159" i="3"/>
  <c r="J188" i="3"/>
  <c r="J136" i="3"/>
  <c r="J212" i="3"/>
  <c r="BK137" i="4"/>
  <c r="BK120" i="4"/>
  <c r="BK130" i="4"/>
  <c r="BK139" i="4"/>
  <c r="J122" i="4"/>
  <c r="F37" i="5"/>
  <c r="BK127" i="5"/>
  <c r="J122" i="6"/>
  <c r="R134" i="2" l="1"/>
  <c r="P156" i="2"/>
  <c r="P206" i="2"/>
  <c r="T235" i="2"/>
  <c r="BK263" i="2"/>
  <c r="J263" i="2"/>
  <c r="J107" i="2"/>
  <c r="BK271" i="2"/>
  <c r="J271" i="2"/>
  <c r="J108" i="2"/>
  <c r="BK309" i="2"/>
  <c r="J309" i="2"/>
  <c r="J110" i="2"/>
  <c r="P158" i="3"/>
  <c r="BK210" i="3"/>
  <c r="J210" i="3"/>
  <c r="J103" i="3"/>
  <c r="P123" i="5"/>
  <c r="P164" i="2"/>
  <c r="P218" i="2"/>
  <c r="BK252" i="2"/>
  <c r="J252" i="2"/>
  <c r="J106" i="2"/>
  <c r="P288" i="2"/>
  <c r="T313" i="2"/>
  <c r="T312" i="2"/>
  <c r="T158" i="3"/>
  <c r="R210" i="3"/>
  <c r="R119" i="4"/>
  <c r="R118" i="4"/>
  <c r="T135" i="5"/>
  <c r="BK164" i="2"/>
  <c r="J164" i="2"/>
  <c r="J100" i="2"/>
  <c r="BK218" i="2"/>
  <c r="J218" i="2"/>
  <c r="J104" i="2"/>
  <c r="P252" i="2"/>
  <c r="R288" i="2"/>
  <c r="R313" i="2"/>
  <c r="R312" i="2"/>
  <c r="P129" i="3"/>
  <c r="T142" i="3"/>
  <c r="T201" i="3"/>
  <c r="T219" i="3"/>
  <c r="T218" i="3"/>
  <c r="R135" i="5"/>
  <c r="T164" i="2"/>
  <c r="R235" i="2"/>
  <c r="T263" i="2"/>
  <c r="T271" i="2"/>
  <c r="R309" i="2"/>
  <c r="R158" i="3"/>
  <c r="P210" i="3"/>
  <c r="T119" i="4"/>
  <c r="T118" i="4"/>
  <c r="T123" i="5"/>
  <c r="T122" i="5"/>
  <c r="BK118" i="6"/>
  <c r="BK117" i="6"/>
  <c r="J117" i="6"/>
  <c r="J96" i="6"/>
  <c r="P134" i="2"/>
  <c r="P133" i="2"/>
  <c r="R156" i="2"/>
  <c r="T206" i="2"/>
  <c r="BK235" i="2"/>
  <c r="J235" i="2"/>
  <c r="J105" i="2"/>
  <c r="P263" i="2"/>
  <c r="P271" i="2"/>
  <c r="P309" i="2"/>
  <c r="BK158" i="3"/>
  <c r="J158" i="3"/>
  <c r="J100" i="3"/>
  <c r="BK219" i="3"/>
  <c r="P135" i="5"/>
  <c r="T134" i="2"/>
  <c r="T133" i="2"/>
  <c r="T156" i="2"/>
  <c r="R206" i="2"/>
  <c r="P235" i="2"/>
  <c r="R263" i="2"/>
  <c r="BK288" i="2"/>
  <c r="J288" i="2"/>
  <c r="J109" i="2"/>
  <c r="P313" i="2"/>
  <c r="P312" i="2"/>
  <c r="BK129" i="3"/>
  <c r="BK142" i="3"/>
  <c r="J142" i="3"/>
  <c r="J99" i="3"/>
  <c r="P201" i="3"/>
  <c r="P219" i="3"/>
  <c r="P218" i="3"/>
  <c r="BK119" i="4"/>
  <c r="J119" i="4"/>
  <c r="J97" i="4"/>
  <c r="R123" i="5"/>
  <c r="R122" i="5"/>
  <c r="P118" i="6"/>
  <c r="P117" i="6"/>
  <c r="AU100" i="1"/>
  <c r="R164" i="2"/>
  <c r="R218" i="2"/>
  <c r="R252" i="2"/>
  <c r="T288" i="2"/>
  <c r="BK313" i="2"/>
  <c r="BK312" i="2"/>
  <c r="J312" i="2"/>
  <c r="J111" i="2"/>
  <c r="T129" i="3"/>
  <c r="R142" i="3"/>
  <c r="R201" i="3"/>
  <c r="R219" i="3"/>
  <c r="R218" i="3"/>
  <c r="P119" i="4"/>
  <c r="P118" i="4"/>
  <c r="AU97" i="1"/>
  <c r="BK123" i="5"/>
  <c r="BK122" i="5"/>
  <c r="J122" i="5"/>
  <c r="J98" i="5"/>
  <c r="BK135" i="5"/>
  <c r="J135" i="5"/>
  <c r="J100" i="5"/>
  <c r="R118" i="6"/>
  <c r="R117" i="6"/>
  <c r="BK134" i="2"/>
  <c r="BK156" i="2"/>
  <c r="J156" i="2"/>
  <c r="J99" i="2"/>
  <c r="BK206" i="2"/>
  <c r="J206" i="2"/>
  <c r="J101" i="2"/>
  <c r="T218" i="2"/>
  <c r="T217" i="2"/>
  <c r="T252" i="2"/>
  <c r="R271" i="2"/>
  <c r="T309" i="2"/>
  <c r="R129" i="3"/>
  <c r="R128" i="3"/>
  <c r="R127" i="3"/>
  <c r="P142" i="3"/>
  <c r="BK201" i="3"/>
  <c r="J201" i="3"/>
  <c r="J102" i="3"/>
  <c r="T210" i="3"/>
  <c r="BK236" i="3"/>
  <c r="J236" i="3"/>
  <c r="J107" i="3"/>
  <c r="BK215" i="2"/>
  <c r="J215" i="2"/>
  <c r="J102" i="2"/>
  <c r="BK216" i="3"/>
  <c r="J216" i="3"/>
  <c r="J104" i="3"/>
  <c r="BK199" i="3"/>
  <c r="J199" i="3"/>
  <c r="J101" i="3"/>
  <c r="BK138" i="4"/>
  <c r="J138" i="4"/>
  <c r="J98" i="4"/>
  <c r="J111" i="6"/>
  <c r="E85" i="6"/>
  <c r="F92" i="6"/>
  <c r="BE119" i="6"/>
  <c r="J123" i="5"/>
  <c r="J99" i="5"/>
  <c r="BE121" i="6"/>
  <c r="J92" i="6"/>
  <c r="BE123" i="6"/>
  <c r="BE120" i="6"/>
  <c r="BE124" i="6"/>
  <c r="BE122" i="6"/>
  <c r="J91" i="5"/>
  <c r="J119" i="5"/>
  <c r="BE130" i="5"/>
  <c r="BE131" i="5"/>
  <c r="BE133" i="5"/>
  <c r="BE136" i="5"/>
  <c r="E85" i="5"/>
  <c r="F94" i="5"/>
  <c r="BE124" i="5"/>
  <c r="BE134" i="5"/>
  <c r="BE137" i="5"/>
  <c r="BE125" i="5"/>
  <c r="BE126" i="5"/>
  <c r="BE129" i="5"/>
  <c r="BE132" i="5"/>
  <c r="BB99" i="1"/>
  <c r="BE127" i="5"/>
  <c r="BE128" i="5"/>
  <c r="AW99" i="1"/>
  <c r="BC99" i="1"/>
  <c r="E85" i="4"/>
  <c r="BE136" i="4"/>
  <c r="BE137" i="4"/>
  <c r="J129" i="3"/>
  <c r="J98" i="3"/>
  <c r="BE120" i="4"/>
  <c r="BE130" i="4"/>
  <c r="BE133" i="4"/>
  <c r="J219" i="3"/>
  <c r="J106" i="3"/>
  <c r="BE127" i="4"/>
  <c r="BE131" i="4"/>
  <c r="BE134" i="4"/>
  <c r="BE135" i="4"/>
  <c r="BE132" i="4"/>
  <c r="J92" i="4"/>
  <c r="BE124" i="4"/>
  <c r="J89" i="4"/>
  <c r="F115" i="4"/>
  <c r="BE121" i="4"/>
  <c r="BE128" i="4"/>
  <c r="BE129" i="4"/>
  <c r="BE139" i="4"/>
  <c r="BE122" i="4"/>
  <c r="BE123" i="4"/>
  <c r="BE125" i="4"/>
  <c r="BE126" i="4"/>
  <c r="BK217" i="2"/>
  <c r="J217" i="2"/>
  <c r="J103" i="2"/>
  <c r="J121" i="3"/>
  <c r="BE143" i="3"/>
  <c r="BE147" i="3"/>
  <c r="BE200" i="3"/>
  <c r="BE220" i="3"/>
  <c r="E85" i="3"/>
  <c r="F124" i="3"/>
  <c r="BE163" i="3"/>
  <c r="BE211" i="3"/>
  <c r="BE212" i="3"/>
  <c r="J313" i="2"/>
  <c r="J112" i="2"/>
  <c r="BE237" i="3"/>
  <c r="J134" i="2"/>
  <c r="J98" i="2"/>
  <c r="BE139" i="3"/>
  <c r="BE180" i="3"/>
  <c r="BE188" i="3"/>
  <c r="BE213" i="3"/>
  <c r="BE214" i="3"/>
  <c r="BE151" i="3"/>
  <c r="BE215" i="3"/>
  <c r="BE217" i="3"/>
  <c r="J92" i="3"/>
  <c r="BE130" i="3"/>
  <c r="BE131" i="3"/>
  <c r="BE167" i="3"/>
  <c r="BE168" i="3"/>
  <c r="BE184" i="3"/>
  <c r="BE189" i="3"/>
  <c r="BE195" i="3"/>
  <c r="BE202" i="3"/>
  <c r="BE132" i="3"/>
  <c r="BE136" i="3"/>
  <c r="BE174" i="3"/>
  <c r="BE206" i="3"/>
  <c r="BE235" i="3"/>
  <c r="BE152" i="3"/>
  <c r="BE159" i="3"/>
  <c r="BE227" i="3"/>
  <c r="E85" i="2"/>
  <c r="BE145" i="2"/>
  <c r="BE155" i="2"/>
  <c r="BE191" i="2"/>
  <c r="BE208" i="2"/>
  <c r="BE216" i="2"/>
  <c r="BE257" i="2"/>
  <c r="BE261" i="2"/>
  <c r="BE285" i="2"/>
  <c r="J92" i="2"/>
  <c r="BE137" i="2"/>
  <c r="BE194" i="2"/>
  <c r="BE212" i="2"/>
  <c r="BE259" i="2"/>
  <c r="BE262" i="2"/>
  <c r="BE264" i="2"/>
  <c r="J126" i="2"/>
  <c r="BE141" i="2"/>
  <c r="BE158" i="2"/>
  <c r="BE165" i="2"/>
  <c r="BE197" i="2"/>
  <c r="BE211" i="2"/>
  <c r="BE219" i="2"/>
  <c r="BE223" i="2"/>
  <c r="BE173" i="2"/>
  <c r="BE234" i="2"/>
  <c r="BE243" i="2"/>
  <c r="BE254" i="2"/>
  <c r="BE255" i="2"/>
  <c r="BE142" i="2"/>
  <c r="BE152" i="2"/>
  <c r="BE181" i="2"/>
  <c r="BE246" i="2"/>
  <c r="BE260" i="2"/>
  <c r="BE266" i="2"/>
  <c r="BE287" i="2"/>
  <c r="BE303" i="2"/>
  <c r="BE306" i="2"/>
  <c r="BE310" i="2"/>
  <c r="BE314" i="2"/>
  <c r="BE318" i="2"/>
  <c r="F129" i="2"/>
  <c r="BE149" i="2"/>
  <c r="BE178" i="2"/>
  <c r="BE182" i="2"/>
  <c r="BE188" i="2"/>
  <c r="BE251" i="2"/>
  <c r="BE253" i="2"/>
  <c r="BE256" i="2"/>
  <c r="BE272" i="2"/>
  <c r="BE274" i="2"/>
  <c r="BE280" i="2"/>
  <c r="BE284" i="2"/>
  <c r="BE289" i="2"/>
  <c r="BE299" i="2"/>
  <c r="BE304" i="2"/>
  <c r="BE305" i="2"/>
  <c r="BE308" i="2"/>
  <c r="BE311" i="2"/>
  <c r="BE316" i="2"/>
  <c r="BE157" i="2"/>
  <c r="BE171" i="2"/>
  <c r="BE183" i="2"/>
  <c r="BE236" i="2"/>
  <c r="BE286" i="2"/>
  <c r="BE135" i="2"/>
  <c r="BE136" i="2"/>
  <c r="BE138" i="2"/>
  <c r="BE146" i="2"/>
  <c r="BE200" i="2"/>
  <c r="BE203" i="2"/>
  <c r="BE207" i="2"/>
  <c r="BE258" i="2"/>
  <c r="BE268" i="2"/>
  <c r="BE270" i="2"/>
  <c r="F34" i="3"/>
  <c r="BA96" i="1"/>
  <c r="F35" i="3"/>
  <c r="BB96" i="1"/>
  <c r="J34" i="6"/>
  <c r="AW100" i="1"/>
  <c r="F34" i="2"/>
  <c r="BA95" i="1"/>
  <c r="F36" i="4"/>
  <c r="BC97" i="1"/>
  <c r="J32" i="5"/>
  <c r="J34" i="2"/>
  <c r="AW95" i="1"/>
  <c r="F36" i="5"/>
  <c r="BA99" i="1"/>
  <c r="BA98" i="1"/>
  <c r="AW98" i="1"/>
  <c r="AS94" i="1"/>
  <c r="F37" i="3"/>
  <c r="BD96" i="1"/>
  <c r="J34" i="4"/>
  <c r="AW97" i="1"/>
  <c r="F35" i="4"/>
  <c r="BB97" i="1"/>
  <c r="F37" i="6"/>
  <c r="BD100" i="1"/>
  <c r="J34" i="3"/>
  <c r="AW96" i="1"/>
  <c r="F36" i="3"/>
  <c r="BC96" i="1"/>
  <c r="F35" i="6"/>
  <c r="BB100" i="1"/>
  <c r="F36" i="2"/>
  <c r="BC95" i="1"/>
  <c r="F34" i="4"/>
  <c r="BA97" i="1"/>
  <c r="F39" i="5"/>
  <c r="BD99" i="1"/>
  <c r="BD98" i="1"/>
  <c r="F37" i="2"/>
  <c r="BD95" i="1"/>
  <c r="BC98" i="1"/>
  <c r="BB98" i="1"/>
  <c r="F34" i="6"/>
  <c r="BA100" i="1"/>
  <c r="F35" i="2"/>
  <c r="BB95" i="1"/>
  <c r="F37" i="4"/>
  <c r="BD97" i="1"/>
  <c r="F36" i="6"/>
  <c r="BC100" i="1"/>
  <c r="BK133" i="2" l="1"/>
  <c r="J133" i="2"/>
  <c r="J97" i="2"/>
  <c r="R217" i="2"/>
  <c r="BK128" i="3"/>
  <c r="J128" i="3"/>
  <c r="J97" i="3"/>
  <c r="BK218" i="3"/>
  <c r="J218" i="3"/>
  <c r="J105" i="3"/>
  <c r="P128" i="3"/>
  <c r="P127" i="3"/>
  <c r="AU96" i="1"/>
  <c r="P122" i="5"/>
  <c r="AU99" i="1"/>
  <c r="P217" i="2"/>
  <c r="P132" i="2"/>
  <c r="AU95" i="1"/>
  <c r="T128" i="3"/>
  <c r="T127" i="3"/>
  <c r="T132" i="2"/>
  <c r="R133" i="2"/>
  <c r="R132" i="2"/>
  <c r="BK118" i="4"/>
  <c r="J118" i="4"/>
  <c r="J96" i="4"/>
  <c r="J118" i="6"/>
  <c r="J97" i="6"/>
  <c r="AG99" i="1"/>
  <c r="BK132" i="2"/>
  <c r="J132" i="2"/>
  <c r="AU98" i="1"/>
  <c r="F33" i="2"/>
  <c r="AZ95" i="1"/>
  <c r="J30" i="6"/>
  <c r="AG100" i="1"/>
  <c r="J33" i="3"/>
  <c r="AV96" i="1"/>
  <c r="AT96" i="1"/>
  <c r="BD94" i="1"/>
  <c r="W33" i="1"/>
  <c r="J33" i="2"/>
  <c r="AV95" i="1"/>
  <c r="AT95" i="1"/>
  <c r="F33" i="4"/>
  <c r="AZ97" i="1"/>
  <c r="AY98" i="1"/>
  <c r="AG98" i="1"/>
  <c r="BC94" i="1"/>
  <c r="W32" i="1"/>
  <c r="BA94" i="1"/>
  <c r="W30" i="1"/>
  <c r="F33" i="3"/>
  <c r="AZ96" i="1"/>
  <c r="J30" i="2"/>
  <c r="AG95" i="1"/>
  <c r="J33" i="4"/>
  <c r="AV97" i="1"/>
  <c r="AT97" i="1"/>
  <c r="F35" i="5"/>
  <c r="AZ99" i="1"/>
  <c r="AZ98" i="1"/>
  <c r="AV98" i="1"/>
  <c r="AT98" i="1"/>
  <c r="J33" i="6"/>
  <c r="AV100" i="1"/>
  <c r="AT100" i="1"/>
  <c r="AN100" i="1"/>
  <c r="AX98" i="1"/>
  <c r="J35" i="5"/>
  <c r="AV99" i="1"/>
  <c r="AT99" i="1"/>
  <c r="AN99" i="1"/>
  <c r="BB94" i="1"/>
  <c r="AX94" i="1"/>
  <c r="F33" i="6"/>
  <c r="AZ100" i="1"/>
  <c r="BK127" i="3" l="1"/>
  <c r="J127" i="3"/>
  <c r="J96" i="3"/>
  <c r="AN98" i="1"/>
  <c r="J39" i="6"/>
  <c r="J41" i="5"/>
  <c r="AN95" i="1"/>
  <c r="J96" i="2"/>
  <c r="J39" i="2"/>
  <c r="AU94" i="1"/>
  <c r="AW94" i="1"/>
  <c r="AK30" i="1"/>
  <c r="J30" i="4"/>
  <c r="AG97" i="1"/>
  <c r="AZ94" i="1"/>
  <c r="W29" i="1"/>
  <c r="W31" i="1"/>
  <c r="AY94" i="1"/>
  <c r="J39" i="4" l="1"/>
  <c r="AN97" i="1"/>
  <c r="J30" i="3"/>
  <c r="AG96" i="1"/>
  <c r="AN96" i="1"/>
  <c r="AV94" i="1"/>
  <c r="AK29" i="1"/>
  <c r="J39" i="3" l="1"/>
  <c r="AG94" i="1"/>
  <c r="AK26" i="1"/>
  <c r="AT94" i="1"/>
  <c r="AN94" i="1" l="1"/>
  <c r="AK35" i="1"/>
</calcChain>
</file>

<file path=xl/sharedStrings.xml><?xml version="1.0" encoding="utf-8"?>
<sst xmlns="http://schemas.openxmlformats.org/spreadsheetml/2006/main" count="4381" uniqueCount="723">
  <si>
    <t>Export Komplet</t>
  </si>
  <si>
    <t/>
  </si>
  <si>
    <t>2.0</t>
  </si>
  <si>
    <t>ZAMOK</t>
  </si>
  <si>
    <t>False</t>
  </si>
  <si>
    <t>{dc5f2f2b-0086-42c6-8a5e-9c0e9a0e6877}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</si>
  <si>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</si>
  <si>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</si>
  <si>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</si>
  <si>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</si>
  <si>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</si>
  <si>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</si>
  <si>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</si>
  <si>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</si>
  <si>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3264I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</si>
  <si>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</si>
  <si>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</si>
  <si>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Objekty OU, část D a DM, WC imobilní + výtah</t>
  </si>
  <si>
    <t>KSO:</t>
  </si>
  <si>
    <t>CC-CZ:</t>
  </si>
  <si>
    <t>Místo:</t>
  </si>
  <si>
    <t xml:space="preserve"> </t>
  </si>
  <si>
    <t>Datum:</t>
  </si>
  <si>
    <t>31. 8. 2018</t>
  </si>
  <si>
    <t>Zadavatel:</t>
  </si>
  <si>
    <t>IČ:</t>
  </si>
  <si>
    <t>Ostravská univerzita</t>
  </si>
  <si>
    <t>DIČ:</t>
  </si>
  <si>
    <t>Uchazeč:</t>
  </si>
  <si>
    <t>Vyplň údaj</t>
  </si>
  <si>
    <t>Projektant:</t>
  </si>
  <si>
    <t>Marpo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</si>
  <si>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</si>
  <si>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</si>
  <si>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</si>
  <si>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_x000D_
POLOŽKY BUDOU OCENĚNY V SOULADU S POŽADAVKY NPÚ (VIZ. SOUHRANNÁ TECHNICKÁ ZPRÁVA, TECHNICKÁ ZPRÁVA A VYJÁDŘENÍ NPÚ)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</si>
  <si>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</si>
  <si>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</si>
  <si>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</si>
  <si>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</si>
  <si>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</si>
  <si>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</si>
  <si>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</si>
  <si>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</si>
  <si>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</si>
  <si>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</si>
  <si>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</si>
  <si>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</si>
  <si>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</si>
  <si>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</si>
  <si>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</si>
  <si>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</si>
  <si>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</si>
  <si>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</si>
  <si>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</si>
  <si>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</si>
  <si>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</si>
  <si>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</si>
  <si>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</si>
  <si>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</si>
  <si>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</si>
  <si>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</si>
  <si>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</si>
  <si>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</si>
  <si>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</si>
  <si>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</si>
  <si>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</si>
  <si>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</si>
  <si>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</si>
  <si>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</si>
  <si>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</si>
  <si>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</si>
  <si>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</si>
  <si>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</si>
  <si>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</si>
  <si>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</si>
  <si>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</si>
  <si>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</si>
  <si>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</si>
  <si>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</si>
  <si>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</si>
  <si>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</si>
  <si>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Architektonicko-stavební řešení</t>
  </si>
  <si>
    <t>STA</t>
  </si>
  <si>
    <t>1</t>
  </si>
  <si>
    <t>{8fccaa71-a983-4147-b5c8-bb8752a59425}</t>
  </si>
  <si>
    <t>2</t>
  </si>
  <si>
    <t>D.1.2</t>
  </si>
  <si>
    <t>Stavebně konstrukční řešení</t>
  </si>
  <si>
    <t>{f9f47922-188b-4402-bb4b-5cbb61f3c6ba}</t>
  </si>
  <si>
    <t>D.1.4.3</t>
  </si>
  <si>
    <t>Silnoproudá elekrotechnika</t>
  </si>
  <si>
    <t>{bceff5a9-e6ee-43f3-968e-344ff2bf349c}</t>
  </si>
  <si>
    <t>D.1.4.4</t>
  </si>
  <si>
    <t>Elektrotechnické komunikace</t>
  </si>
  <si>
    <t>{e94062f3-2392-4797-94ac-7ca2f59ae9d7}</t>
  </si>
  <si>
    <t>Nouzová signalizace pro imobilní WC, nevidomí a slabozrací</t>
  </si>
  <si>
    <t>Soupis</t>
  </si>
  <si>
    <t>{e349ec81-d656-4f09-b35f-5a779a94e9e8}</t>
  </si>
  <si>
    <t>D.1.5</t>
  </si>
  <si>
    <t>Interiér</t>
  </si>
  <si>
    <t>{7d4285b9-e600-4769-b4cf-8a3e292e1672}</t>
  </si>
  <si>
    <t>KRYCÍ LIST SOUPISU PRACÍ</t>
  </si>
  <si>
    <t>Objekt:</t>
  </si>
  <si>
    <t>D.1.1 - Architektonicko-stavební řešení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</si>
  <si>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 											 POLOŽKY BUDOU OCENĚNY V SOULADU S POŽADAVKY NPÚ (VIZ. SOUHRANNÁ TECHNICKÁ ZPRÁVA, TECHNICKÁ ZPRÁVA A VYJÁDŘENÍ NPÚ)																						 																																		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</si>
  <si>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</si>
  <si>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</si>
  <si>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</si>
  <si>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</si>
  <si>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</si>
  <si>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</si>
  <si>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</si>
  <si>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</si>
  <si>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</si>
  <si>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</si>
  <si>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</si>
  <si>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</si>
  <si>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</si>
  <si>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</si>
  <si>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</si>
  <si>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</si>
  <si>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</si>
  <si>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</si>
  <si>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</si>
  <si>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</si>
  <si>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33-M - Montáže dopr.zaříz.,sklad. zař. a váh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</si>
  <si>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</si>
  <si>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</si>
  <si>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</si>
  <si>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</si>
  <si>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</si>
  <si>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</si>
  <si>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</si>
  <si>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</si>
  <si>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</si>
  <si>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</si>
  <si>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</si>
  <si>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</si>
  <si>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</si>
  <si>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</si>
  <si>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</si>
  <si>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</si>
  <si>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</si>
  <si>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</si>
  <si>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</si>
  <si>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</si>
  <si>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</si>
  <si>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4</t>
  </si>
  <si>
    <t>-1048734652</t>
  </si>
  <si>
    <t>161101501</t>
  </si>
  <si>
    <t>Svislé přemístění výkopku nošením svisle do v 3 m v hornině tř. 1 až 4</t>
  </si>
  <si>
    <t>-1115495024</t>
  </si>
  <si>
    <t>3</t>
  </si>
  <si>
    <t>162201211</t>
  </si>
  <si>
    <t>Vodorovné přemístění výkopku z horniny tř. 1 až 4 stavebním kolečkem do 10 m</t>
  </si>
  <si>
    <t>-954185199</t>
  </si>
  <si>
    <t>162201219</t>
  </si>
  <si>
    <t>Příplatek k vodorovnému přemístění výkopku z horniny tř. 1 až 4 stavebním kolečkem ZKD 10 m</t>
  </si>
  <si>
    <t>912341268</t>
  </si>
  <si>
    <t>VV</t>
  </si>
  <si>
    <t>81,25*5 "Přepočtené koeficientem množství</t>
  </si>
  <si>
    <t>Součet</t>
  </si>
  <si>
    <t>5</t>
  </si>
  <si>
    <t>162701105</t>
  </si>
  <si>
    <t>Vodorovné přemístění do 10000 m výkopku/sypaniny z horniny tř. 1 až 4</t>
  </si>
  <si>
    <t>-1506855281</t>
  </si>
  <si>
    <t>6</t>
  </si>
  <si>
    <t>162701109</t>
  </si>
  <si>
    <t>Příplatek k vodorovnému přemístění výkopku/sypaniny z horniny tř. 1 až 4 ZKD 1000 m přes 10000 m</t>
  </si>
  <si>
    <t>-827238008</t>
  </si>
  <si>
    <t>81,25*10 "Přepočtené koeficientem množství</t>
  </si>
  <si>
    <t>7</t>
  </si>
  <si>
    <t>171201201</t>
  </si>
  <si>
    <t>Uložení sypaniny na skládky</t>
  </si>
  <si>
    <t>-1792115544</t>
  </si>
  <si>
    <t>8</t>
  </si>
  <si>
    <t>171201211</t>
  </si>
  <si>
    <t>Poplatek za uložení stavebního odpadu - zeminy a kameniva na skládce</t>
  </si>
  <si>
    <t>t</t>
  </si>
  <si>
    <t>-308738567</t>
  </si>
  <si>
    <t>81,25*1,8 "Přepočtené koeficientem množství</t>
  </si>
  <si>
    <t>9</t>
  </si>
  <si>
    <t>174101101</t>
  </si>
  <si>
    <t>Zásyp jam, šachet rýh nebo kolem objektů sypaninou se zhutněním</t>
  </si>
  <si>
    <t>531036273</t>
  </si>
  <si>
    <t>"elektrorozvodna" 4,5*3,2*(0,5)</t>
  </si>
  <si>
    <t>10</t>
  </si>
  <si>
    <t>M</t>
  </si>
  <si>
    <t>58981122</t>
  </si>
  <si>
    <t>recyklát betonový frakce 0/32</t>
  </si>
  <si>
    <t>1278569442</t>
  </si>
  <si>
    <t>7,2*2 "Přepočtené koeficientem množství</t>
  </si>
  <si>
    <t>11</t>
  </si>
  <si>
    <t>174101102</t>
  </si>
  <si>
    <t>Zásyp v uzavřených prostorech sypaninou se zhutněním</t>
  </si>
  <si>
    <t>1238955478</t>
  </si>
  <si>
    <t>Svislé a kompletní konstrukce</t>
  </si>
  <si>
    <t>311235161</t>
  </si>
  <si>
    <t>Zdivo jednovrstvé z cihel broušených přes P10 do P15 na tenkovrstvou maltu tloušťky 300 mm</t>
  </si>
  <si>
    <t>m2</t>
  </si>
  <si>
    <t>-1148686964</t>
  </si>
  <si>
    <t>13</t>
  </si>
  <si>
    <t>317944321</t>
  </si>
  <si>
    <t>Válcované nosníky do č.12 dodatečně osazované do připravených otvorů</t>
  </si>
  <si>
    <t>1563194755</t>
  </si>
  <si>
    <t xml:space="preserve">"viz v.č. NS_1.PP-7.NP" </t>
  </si>
  <si>
    <t>190,90*1,15/1000</t>
  </si>
  <si>
    <t>Mezisoučet</t>
  </si>
  <si>
    <t>"související drobné prvky" 0,15*0,220</t>
  </si>
  <si>
    <t>Úpravy povrchů, podlahy a osazování výplní</t>
  </si>
  <si>
    <t>14</t>
  </si>
  <si>
    <t>612321111</t>
  </si>
  <si>
    <t>Vápenocementová omítka hrubá jednovrstvá zatřená vnitřních stěn nanášená ručně</t>
  </si>
  <si>
    <t>-1103797201</t>
  </si>
  <si>
    <t>výtah</t>
  </si>
  <si>
    <t>350</t>
  </si>
  <si>
    <t>ob</t>
  </si>
  <si>
    <t>117,404</t>
  </si>
  <si>
    <t>15</t>
  </si>
  <si>
    <t>612321191</t>
  </si>
  <si>
    <t>Příplatek k vápenocementové omítce vnitřních stěn za každých dalších 5 mm tloušťky ručně</t>
  </si>
  <si>
    <t>1617508373</t>
  </si>
  <si>
    <t>467,404*8 'Přepočtené koeficientem množství</t>
  </si>
  <si>
    <t>16</t>
  </si>
  <si>
    <t>631311116</t>
  </si>
  <si>
    <t>Mazanina tl do 80 mm z betonu prostého bez zvýšených nároků na prostředí tř. C 25/30</t>
  </si>
  <si>
    <t>-1915340715</t>
  </si>
  <si>
    <t>"skladby podlah_NS (D+DM)_NP10"18,30*0,085</t>
  </si>
  <si>
    <t>"skladby podlah_NS (D+DM)_NP27" 4,50*0,05</t>
  </si>
  <si>
    <t>"skladby podlah_NS (D+DM)_NP31" 4,80*0,05</t>
  </si>
  <si>
    <t>17</t>
  </si>
  <si>
    <t>631311135</t>
  </si>
  <si>
    <t>Mazanina tl do 240 mm z betonu prostého bez zvýšených nároků na prostředí tř. C 20/25</t>
  </si>
  <si>
    <t>818379329</t>
  </si>
  <si>
    <t>"objekt D+DM" (2,50+2,70)*0,15</t>
  </si>
  <si>
    <t>18</t>
  </si>
  <si>
    <t>631319171</t>
  </si>
  <si>
    <t>Příplatek k mazanině tl do 80 mm za stržení povrchu spodní vrstvy před vložením výztuže</t>
  </si>
  <si>
    <t>1488357739</t>
  </si>
  <si>
    <t>19</t>
  </si>
  <si>
    <t>631319175</t>
  </si>
  <si>
    <t>Příplatek k mazanině tl do 240 mm za stržení povrchu spodní vrstvy před vložením výztuže</t>
  </si>
  <si>
    <t>308627467</t>
  </si>
  <si>
    <t>20</t>
  </si>
  <si>
    <t>631319234.1</t>
  </si>
  <si>
    <t>Příplatek k mazaninám za přidání skelné sítě s oky 40/40 mm</t>
  </si>
  <si>
    <t>-1070722144</t>
  </si>
  <si>
    <t>"skladby podlah_NS (D+DM)_NP10" 18,30*0,085</t>
  </si>
  <si>
    <t>"skladby podlah_NS (D+DM)_NP31" 3,80*0,05</t>
  </si>
  <si>
    <t>631341135</t>
  </si>
  <si>
    <t>Mazanina tl do 240 mm z betonu lehkého keramického (600 kg/m3)</t>
  </si>
  <si>
    <t>-1216596421</t>
  </si>
  <si>
    <t>"skladby podlah_NS (D+DM)_NP27" 4,50*0,4</t>
  </si>
  <si>
    <t>22</t>
  </si>
  <si>
    <t>631362021</t>
  </si>
  <si>
    <t>Výztuž mazanin svařovanými sítěmi Kari</t>
  </si>
  <si>
    <t>-186675616</t>
  </si>
  <si>
    <t>"objekt D+DM_předpoklad" ((2,5)+(2,7))*10/1000</t>
  </si>
  <si>
    <t>23</t>
  </si>
  <si>
    <t>632450134</t>
  </si>
  <si>
    <t>Vyrovnávací cementový potěr tl do 30-50 mm ze suchých směsí provedený v ploše</t>
  </si>
  <si>
    <t>1667570308</t>
  </si>
  <si>
    <t>"vyrovnání stávajících konstrukcí po provedení BP_viz NPx_objekt D+DM" (32,50)*0,75</t>
  </si>
  <si>
    <t>24</t>
  </si>
  <si>
    <t>632451103</t>
  </si>
  <si>
    <t>Cementový samonivelační potěr ze suchých směsí tloušťky do 10 mm</t>
  </si>
  <si>
    <t>1649008339</t>
  </si>
  <si>
    <t>"skladby podlah_NS (D+DM)_NP27" 4,50</t>
  </si>
  <si>
    <t>25</t>
  </si>
  <si>
    <t>632451107</t>
  </si>
  <si>
    <t>Cementový samonivelační potěr ze suchých směsí tloušťky do 20 mm</t>
  </si>
  <si>
    <t>862998734</t>
  </si>
  <si>
    <t>"skladby podlah_NS (D+DM)_NP16" 9,70</t>
  </si>
  <si>
    <t>26</t>
  </si>
  <si>
    <t>633811111</t>
  </si>
  <si>
    <t>Broušení nerovností betonových podlah do 2 mm - stržení šlemu</t>
  </si>
  <si>
    <t>529638328</t>
  </si>
  <si>
    <t>"viz samonivelační potěry" 4,50+9,70</t>
  </si>
  <si>
    <t>Ostatní konstrukce a práce, bourání</t>
  </si>
  <si>
    <t>27</t>
  </si>
  <si>
    <t>949311112</t>
  </si>
  <si>
    <t>Montáž lešení trubkového do šachet o půdorysné ploše do 6 m2 v do 20 m</t>
  </si>
  <si>
    <t>m</t>
  </si>
  <si>
    <t>-1264710518</t>
  </si>
  <si>
    <t>28</t>
  </si>
  <si>
    <t>949311211</t>
  </si>
  <si>
    <t>Příplatek k lešení trubkovému do šachet do 6 m2 v do 30 m za první a ZKD den použití</t>
  </si>
  <si>
    <t>-795095661</t>
  </si>
  <si>
    <t>44,6*60 "Přepočtené koeficientem množství</t>
  </si>
  <si>
    <t>29</t>
  </si>
  <si>
    <t>949311812</t>
  </si>
  <si>
    <t>Demontáž lešení trubkového do šachet o půdorysné ploše do 6 m2 v do 20 m</t>
  </si>
  <si>
    <t>1878063846</t>
  </si>
  <si>
    <t>30</t>
  </si>
  <si>
    <t>952901111</t>
  </si>
  <si>
    <t>Vyčištění budov bytové a občanské výstavby při výšce podlaží do 4 m</t>
  </si>
  <si>
    <t>-1306453522</t>
  </si>
  <si>
    <t>"objekty D+DM" (4,50+4,40+4,60+4,70+4,60+9,70)*1,25</t>
  </si>
  <si>
    <t>998</t>
  </si>
  <si>
    <t>Přesun hmot</t>
  </si>
  <si>
    <t>31</t>
  </si>
  <si>
    <t>998011004</t>
  </si>
  <si>
    <t>Přesun hmot pro budovy zděné v přes 24 do 36 m</t>
  </si>
  <si>
    <t>-1528642427</t>
  </si>
  <si>
    <t>PSV</t>
  </si>
  <si>
    <t>Práce a dodávky PSV</t>
  </si>
  <si>
    <t>711</t>
  </si>
  <si>
    <t>Izolace proti vodě, vlhkosti a plynům</t>
  </si>
  <si>
    <t>32</t>
  </si>
  <si>
    <t>711493112</t>
  </si>
  <si>
    <t>Izolace proti vodě vodorovná těsnicí stěrkou</t>
  </si>
  <si>
    <t>1860933450</t>
  </si>
  <si>
    <t>P</t>
  </si>
  <si>
    <t>Poznámka k položce:_x000D_
Poznámka k položce: Specifikace: -------------------------------------- V jednotkové ceně zahrnuty náklady na systémové koutové pásky/profily. Tl. hydroizolační stěrky 2x1,5 mm. ---------------------------------------</t>
  </si>
  <si>
    <t>"viz keramické dlažby" (4,50+4,40+4,60+4,70+4,60+9,70)</t>
  </si>
  <si>
    <t>33</t>
  </si>
  <si>
    <t>711493122</t>
  </si>
  <si>
    <t>Izolace proti vodě svislá těsnicí stěrkou</t>
  </si>
  <si>
    <t>-610415407</t>
  </si>
  <si>
    <t>Poznámka k položce:_x000D_
Poznámka k položce: Specifikace:  -------------------------------------- V jednotkové ceně zahrnuty náklady na systémové koutové pásky/profily. Tl. hydroizolační stěrky 2x2 mm. ---------------------------------------</t>
  </si>
  <si>
    <t xml:space="preserve">"viz keramické obklady stěn" </t>
  </si>
  <si>
    <t>(1,60+2,65)*2*2,10-0,80*2,00</t>
  </si>
  <si>
    <t>(1,60+2,35)*2*2,10-0,80*2,00</t>
  </si>
  <si>
    <t>(3,22+3,315)*2*2,10-0,80*2,00</t>
  </si>
  <si>
    <t>(1,675+2,36)*2*2,10-0,80*2,00</t>
  </si>
  <si>
    <t>34</t>
  </si>
  <si>
    <t>998711203</t>
  </si>
  <si>
    <t>Přesun hmot procentní pro izolace proti vodě, vlhkosti a plynům v objektech v do 60 m</t>
  </si>
  <si>
    <t>%</t>
  </si>
  <si>
    <t>-1607534647</t>
  </si>
  <si>
    <t>713</t>
  </si>
  <si>
    <t>Izolace tepelné</t>
  </si>
  <si>
    <t>35</t>
  </si>
  <si>
    <t>713121111</t>
  </si>
  <si>
    <t>Montáž izolace tepelné podlah rohožemi, pásy, dílci, deskami 1 vrstva</t>
  </si>
  <si>
    <t>-1968375771</t>
  </si>
  <si>
    <t>Poznámka k položce:_x000D_
Poznámka k položce: -tepelné izolace lepené nízkoexpanzní montážní pěnou</t>
  </si>
  <si>
    <t>"skladby podlah_NS (D+DM)_NP10"18,30</t>
  </si>
  <si>
    <t>"skladby podlah_NS (D+DM)_NP31" 3,80</t>
  </si>
  <si>
    <t>36</t>
  </si>
  <si>
    <t>28375671</t>
  </si>
  <si>
    <t>deska EPS pro kročejový útlum tl 20mm</t>
  </si>
  <si>
    <t>785411700</t>
  </si>
  <si>
    <t>36,30*1,1 "Přepočtené koeficientem množství</t>
  </si>
  <si>
    <t>37</t>
  </si>
  <si>
    <t>713191R32</t>
  </si>
  <si>
    <t>Překrytí izolace tepelné separační a parotěsnou fólií tl 0,2 mm u podlah a stropů vč. vytažení na svislé konstrukce v = do cca 150 mm</t>
  </si>
  <si>
    <t>-1457759194</t>
  </si>
  <si>
    <t>"kompletní provedení dle specifikace PD a TZ vč. všech souvisejících prací a dodávek"</t>
  </si>
  <si>
    <t>v jednotkové ceně započítány náklady na obvodové dilatační pásky tl. min 10 mm v = min 150 mm</t>
  </si>
  <si>
    <t>1,15*(36,30)</t>
  </si>
  <si>
    <t>38</t>
  </si>
  <si>
    <t>998713204</t>
  </si>
  <si>
    <t>Přesun hmot procentní pro izolace tepelné v objektech v do 36 m</t>
  </si>
  <si>
    <t>-1174900854</t>
  </si>
  <si>
    <t>725</t>
  </si>
  <si>
    <t>Zdravotechnika - zařizovací předměty</t>
  </si>
  <si>
    <t>39</t>
  </si>
  <si>
    <t>500</t>
  </si>
  <si>
    <t>Koš na papírové ručníky</t>
  </si>
  <si>
    <t>kus</t>
  </si>
  <si>
    <t>-756049925</t>
  </si>
  <si>
    <t>40</t>
  </si>
  <si>
    <t>501</t>
  </si>
  <si>
    <t>Zásbník papírových ručníků</t>
  </si>
  <si>
    <t>ks</t>
  </si>
  <si>
    <t>-1761506116</t>
  </si>
  <si>
    <t>41</t>
  </si>
  <si>
    <t>503</t>
  </si>
  <si>
    <t>Dávkovač tekutého mýdla</t>
  </si>
  <si>
    <t>-1792902118</t>
  </si>
  <si>
    <t>42</t>
  </si>
  <si>
    <t>504</t>
  </si>
  <si>
    <t>Zásobník toaletního papíru</t>
  </si>
  <si>
    <t>-449755551</t>
  </si>
  <si>
    <t>43</t>
  </si>
  <si>
    <t>505</t>
  </si>
  <si>
    <t>Koš na hygienické potřeby</t>
  </si>
  <si>
    <t>-397745516</t>
  </si>
  <si>
    <t>44</t>
  </si>
  <si>
    <t>506</t>
  </si>
  <si>
    <t>Držák WC kartáče</t>
  </si>
  <si>
    <t>1716963547</t>
  </si>
  <si>
    <t>45</t>
  </si>
  <si>
    <t>507</t>
  </si>
  <si>
    <t>Šatní dvojháček</t>
  </si>
  <si>
    <t>769465724</t>
  </si>
  <si>
    <t>46</t>
  </si>
  <si>
    <t>508</t>
  </si>
  <si>
    <t>Zásobník hygienických sáčků</t>
  </si>
  <si>
    <t>20641977</t>
  </si>
  <si>
    <t>47</t>
  </si>
  <si>
    <t>509</t>
  </si>
  <si>
    <t>Automatický osvěžovač vzduchu</t>
  </si>
  <si>
    <t>-2107758049</t>
  </si>
  <si>
    <t>48</t>
  </si>
  <si>
    <t>511</t>
  </si>
  <si>
    <t>Zrcadlo výklopné 400/600</t>
  </si>
  <si>
    <t>1419291870</t>
  </si>
  <si>
    <t>766</t>
  </si>
  <si>
    <t>Konstrukce truhlářské</t>
  </si>
  <si>
    <t>49</t>
  </si>
  <si>
    <t>766521N58</t>
  </si>
  <si>
    <t>D8 - D+M Jednokřídlé vnitřní dřevěné dveře, prosklené, povrch lamino CPL, 800x1970mm</t>
  </si>
  <si>
    <t>2053185120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</si>
  <si>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dveří.</t>
  </si>
  <si>
    <t>50</t>
  </si>
  <si>
    <t>766521N94</t>
  </si>
  <si>
    <t>D44 - D+M Jednokřídlé vnitřní dřevěné dveře, plné, povrch lamino CPL, včetně dřevěné obložkové zárubně a prahu, 900x1970mm</t>
  </si>
  <si>
    <t>177628133</t>
  </si>
  <si>
    <t>51</t>
  </si>
  <si>
    <t>766525N18</t>
  </si>
  <si>
    <t>Dh21 - D+M Replika plných historických dveří a deštěné obložkové zárubně, včetně nadsvětlíku, 800x1970mm (+rozměr světlíku)</t>
  </si>
  <si>
    <t>35353173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</si>
  <si>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repase.</t>
  </si>
  <si>
    <t>52</t>
  </si>
  <si>
    <t>998766204</t>
  </si>
  <si>
    <t>Přesun hmot procentní pro konstrukce truhlářské v objektech v do 36 m</t>
  </si>
  <si>
    <t>978184862</t>
  </si>
  <si>
    <t>771</t>
  </si>
  <si>
    <t>Podlahy z dlaždic</t>
  </si>
  <si>
    <t>53</t>
  </si>
  <si>
    <t>771494R18</t>
  </si>
  <si>
    <t>Příplatek k vnitřním dlažbám za dodávku a montáž ukončovacích, rohových a koutových profilů</t>
  </si>
  <si>
    <t>314715488</t>
  </si>
  <si>
    <t>Poznámka k položce:_x000D_
Poznámka k položce: Množství/rozsah - VZTAŽEN NA CELKOVOU PLOCHU vnitřních obkladů. (specifikace materiálů dle PD a TZ) ------------------------------------------------------------------------------------</t>
  </si>
  <si>
    <t>54</t>
  </si>
  <si>
    <t>771574131</t>
  </si>
  <si>
    <t>Montáž podlah keramických protiskluzných lepených flexibilním lepidlem do 50 ks/m2</t>
  </si>
  <si>
    <t>180634316</t>
  </si>
  <si>
    <t>Poznámka k položce:_x000D_
Poznámka k položce: V jednotkové ceně zahrnuty náklady na montáž a spárování souvisejících obvodových soklů v= do 150 mm.</t>
  </si>
  <si>
    <t>"objekty D+DM" (4,50+4,40+4,60+4,70+4,60+9,70)</t>
  </si>
  <si>
    <t>"výklenky a ostatní plochy" 0,1*32,50</t>
  </si>
  <si>
    <t>55</t>
  </si>
  <si>
    <t>597612R04</t>
  </si>
  <si>
    <t>dlaždice keramické protiskluzné - dle specifikace PD a TZ</t>
  </si>
  <si>
    <t>2050542358</t>
  </si>
  <si>
    <t>Poznámka k položce:_x000D_
Poznámka k položce: V jednotkové ceně zahrnuty náklady na veškeré doplňky a příslušenství dle PD a TZ. (přechodové, dilatační a ukončovací lišty, ostatní doplňky) --------------------------------------------------------------------- Jednotková cena zahrnuje dodávku keramických dlažeb vč. souvisejících obvodových soklů v= do 150 mm --------------------------------------------------------------------- 5.KERAMICKÁ DLAŽBA	12 mm -KERAMICKÁ DLAŽBA SE SPÁROVACÍ FLEXIBILNÍ HMOTOU	9 mm -PROTISKLUZNOST ZA MOKRA R10 -KOEFICIENT TŘENÍ ZA MOKRA u &gt; 0,6 TŘÍDA ODOLNOSTI PEI 3</t>
  </si>
  <si>
    <t>35,75*1,15 "Přepočtené koeficientem množství</t>
  </si>
  <si>
    <t>56</t>
  </si>
  <si>
    <t>771579196</t>
  </si>
  <si>
    <t>Příplatek k montáž podlah keramických za spárování tmelem</t>
  </si>
  <si>
    <t>1952244320</t>
  </si>
  <si>
    <t>57</t>
  </si>
  <si>
    <t>771591111</t>
  </si>
  <si>
    <t>Podlahy penetrace podkladu</t>
  </si>
  <si>
    <t>1717656720</t>
  </si>
  <si>
    <t>58</t>
  </si>
  <si>
    <t>771990112</t>
  </si>
  <si>
    <t>Vyrovnání podkladu samonivelační stěrkou tl 4 mm pevnosti 30 Mpa</t>
  </si>
  <si>
    <t>-968195375</t>
  </si>
  <si>
    <t>59</t>
  </si>
  <si>
    <t>998771204</t>
  </si>
  <si>
    <t>Přesun hmot procentní pro podlahy z dlaždic v objektech v do 36 m</t>
  </si>
  <si>
    <t>161794733</t>
  </si>
  <si>
    <t>781</t>
  </si>
  <si>
    <t>Dokončovací práce - obklady</t>
  </si>
  <si>
    <t>60</t>
  </si>
  <si>
    <t>781414112</t>
  </si>
  <si>
    <t>Montáž obkladaček vnitřních keramických pravoúhlých do 25 ks/m2 lepených flexibilním lepidlem</t>
  </si>
  <si>
    <t>582652887</t>
  </si>
  <si>
    <t xml:space="preserve">"objekt D+DM" </t>
  </si>
  <si>
    <t>61</t>
  </si>
  <si>
    <t>597610R22</t>
  </si>
  <si>
    <t>dodávka vnitřních obkládaček keramických - specifikace dle PD a TZ</t>
  </si>
  <si>
    <t>-1859227469</t>
  </si>
  <si>
    <t>Poznámka k položce:_x000D_
Poznámka k položce: V jednotkové ceně zahrnuty náklady na veškeré doplňky a příslušenství dle PD a TZ. (listely, dekory - specifikované v PD)  ---------------------------------------------------------------------</t>
  </si>
  <si>
    <t>117,404*1,1 "Přepočtené koeficientem množství</t>
  </si>
  <si>
    <t>62</t>
  </si>
  <si>
    <t>781419191</t>
  </si>
  <si>
    <t>Příplatek k montáži obkladů vnitřních za plochu do 10 m2</t>
  </si>
  <si>
    <t>2106021824</t>
  </si>
  <si>
    <t>63</t>
  </si>
  <si>
    <t>781419197</t>
  </si>
  <si>
    <t>Příplatek k montáži obkladů vnitřních za spárování silikonem</t>
  </si>
  <si>
    <t>-631776711</t>
  </si>
  <si>
    <t>64</t>
  </si>
  <si>
    <t>781469196</t>
  </si>
  <si>
    <t>Příplatek k montáži obkladů vnitřních za spáry tmelem</t>
  </si>
  <si>
    <t>-1906910163</t>
  </si>
  <si>
    <t>65</t>
  </si>
  <si>
    <t>781494R15</t>
  </si>
  <si>
    <t>Příplatek k vnitřním obladům za dodávku a montáž ukončovacích, rohových a koutových profilů</t>
  </si>
  <si>
    <t>-1650608130</t>
  </si>
  <si>
    <t>66</t>
  </si>
  <si>
    <t>998781204</t>
  </si>
  <si>
    <t>Přesun hmot procentní pro obklady keramické v objektech v do 36 m</t>
  </si>
  <si>
    <t>1096377417</t>
  </si>
  <si>
    <t>784</t>
  </si>
  <si>
    <t>Dokončovací práce - malby a tapety</t>
  </si>
  <si>
    <t>67</t>
  </si>
  <si>
    <t>784181101</t>
  </si>
  <si>
    <t>Základní akrylátová jednonásobná penetrace podkladu v místnostech výšky do 3,80m</t>
  </si>
  <si>
    <t>1424146374</t>
  </si>
  <si>
    <t>68</t>
  </si>
  <si>
    <t>784221101</t>
  </si>
  <si>
    <t>Dvojnásobné bílé malby  ze směsí za sucha dobře otěruvzdorných v místnostech do 3,80 m</t>
  </si>
  <si>
    <t>-1943478444</t>
  </si>
  <si>
    <t>Práce a dodávky M</t>
  </si>
  <si>
    <t>33-M</t>
  </si>
  <si>
    <t>Montáže dopr.zaříz.,sklad. zař. a váh</t>
  </si>
  <si>
    <t>69</t>
  </si>
  <si>
    <t>33__R01</t>
  </si>
  <si>
    <t>Dodávka a montáž _ výtah V1</t>
  </si>
  <si>
    <t>1670908601</t>
  </si>
  <si>
    <t>Poznámka k položce:_x000D_
Poznámka k položce: Kompletní provedení dle specifikace PD a TZ včetně všech přímo souvisejících prací a dodávek. --------------------------------------------------------------------------------------------------------------------</t>
  </si>
  <si>
    <t>70</t>
  </si>
  <si>
    <t>33__R02</t>
  </si>
  <si>
    <t>Dodávka a montáž _ výtah V2</t>
  </si>
  <si>
    <t>-217299886</t>
  </si>
  <si>
    <t>71</t>
  </si>
  <si>
    <t>33__R03</t>
  </si>
  <si>
    <t>Demontáže, přesuny a likvidace stávajícího zdvihacího zařízení</t>
  </si>
  <si>
    <t>-244854967</t>
  </si>
  <si>
    <t>D.1.2 - Stavebně konstrukční řešení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</si>
  <si>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												 POLOŽKY BUDOU OCENĚNY V SOULADU S POŽADAVKY NPÚ (VIZ. SOUHRANNÁ TECHNICKÁ ZPRÁVA, TECHNICKÁ ZPRÁVA A VYJÁDŘENÍ NPÚ)																						 																																		 </t>
  </si>
  <si>
    <t xml:space="preserve">    2 - Zakládání</t>
  </si>
  <si>
    <t xml:space="preserve">    4 - Vodorovné konstrukce</t>
  </si>
  <si>
    <t xml:space="preserve">    997 - Přesun sutě</t>
  </si>
  <si>
    <t xml:space="preserve">    767 - Konstrukce zámečnické</t>
  </si>
  <si>
    <t xml:space="preserve">    783 - Dokončovací práce - nátěry</t>
  </si>
  <si>
    <t>Zakládání</t>
  </si>
  <si>
    <t>224211114</t>
  </si>
  <si>
    <t>Vrty maloprofilové D do 93 mm úklon do 45° hl do 25 m hor. III a IV</t>
  </si>
  <si>
    <t>279311115</t>
  </si>
  <si>
    <t>Postupné podbetonování základového zdiva betonem tř. C 25/30</t>
  </si>
  <si>
    <t>282606R11</t>
  </si>
  <si>
    <t>Injektáž mikropilot D do 100 mm ztížené podmínky</t>
  </si>
  <si>
    <t>Poznámka k položce:_x000D_
Poznámka k položce: CEM II/A-S (tř. 32,5)</t>
  </si>
  <si>
    <t>"MP1" 6*(5,0+3,0)</t>
  </si>
  <si>
    <t>283111112</t>
  </si>
  <si>
    <t>Trubkové mikropiloty svislé část D 105 mm</t>
  </si>
  <si>
    <t>"MP1" 6*5,0</t>
  </si>
  <si>
    <t>14011066</t>
  </si>
  <si>
    <t>trubka ocelová bezešvá jakost 10 523 89x10mm</t>
  </si>
  <si>
    <t>30*1,1 "Přepočtené koeficientem množství</t>
  </si>
  <si>
    <t>380326122</t>
  </si>
  <si>
    <t>Kompletní konstrukce z ŽB se zvýšenými nároky na prostředí tř. C 25/30 tl do 300 mm</t>
  </si>
  <si>
    <t>"D.1.2c_16" (2,03*1,51*0,3)+(3,54*1,52*0,3)</t>
  </si>
  <si>
    <t>"D.1.2c_18" (3,005*3,86*0,3)+(1,87*1,23*0,3)</t>
  </si>
  <si>
    <t>380356231</t>
  </si>
  <si>
    <t>Bednění kompletních konstrukcí neomítaných ploch rovinných zřízení</t>
  </si>
  <si>
    <t>"D.1.2c_16" (3,54*1,9)*2</t>
  </si>
  <si>
    <t>"D.1.2c_18" (13,73*0,3)+(1,87*1,23*2)</t>
  </si>
  <si>
    <t>380356232</t>
  </si>
  <si>
    <t>Bednění kompletních konstrukcí neomítaných ploch rovinných odstranění</t>
  </si>
  <si>
    <t>380361006</t>
  </si>
  <si>
    <t>Výztuž kompletních konstrukcí z betonářské oceli 10 505</t>
  </si>
  <si>
    <t>"D.1.2c_16" 0,185</t>
  </si>
  <si>
    <t>"D.1.2c_18" 0,285</t>
  </si>
  <si>
    <t>"přesahy a ostatní prvky" 0,1*0,47</t>
  </si>
  <si>
    <t>Vodorovné konstrukce</t>
  </si>
  <si>
    <t>411321414</t>
  </si>
  <si>
    <t>Stropy ze ŽB tř. C 25/30</t>
  </si>
  <si>
    <t>"D.1.2c_16" 2,12*2,19*0,2</t>
  </si>
  <si>
    <t>"D.1.2c_18" 2,015*2,59*0,2</t>
  </si>
  <si>
    <t>411351011</t>
  </si>
  <si>
    <t>Zřízení bednění stropů deskových tl do 25 cm bez podpěrné kce</t>
  </si>
  <si>
    <t>"D.1.2c_16" 2,12*2,19</t>
  </si>
  <si>
    <t>"D.1.2c_18" 2,015*2,59</t>
  </si>
  <si>
    <t>411351012</t>
  </si>
  <si>
    <t>Odstranění bednění stropů deskových tl do 25 cm bez podpěrné kce</t>
  </si>
  <si>
    <t>411361821</t>
  </si>
  <si>
    <t>Výztuž stropů betonářskou ocelí 10 505</t>
  </si>
  <si>
    <t>"D.1.2c_16" 0,05</t>
  </si>
  <si>
    <t>"D.1.2c_18" 0,06</t>
  </si>
  <si>
    <t>"přesahy a ostatní prvky" 0,1*0,110</t>
  </si>
  <si>
    <t>411362021</t>
  </si>
  <si>
    <t>Výztuž stropů svařovanými sítěmi Kari</t>
  </si>
  <si>
    <t>"D.1.2c_16" 0,035</t>
  </si>
  <si>
    <t>"D.1.2c_18" 0,035</t>
  </si>
  <si>
    <t>"přeložení a přesahy" 0,15*0,07</t>
  </si>
  <si>
    <t>417321515</t>
  </si>
  <si>
    <t>Ztužující pásy a věnce ze ŽB tř. C 25/30</t>
  </si>
  <si>
    <t>78</t>
  </si>
  <si>
    <t>"D.1.2c_16" (8,62*0,3*0,3)*7</t>
  </si>
  <si>
    <t>"D.1.2c_18" (9,21*0,3*0,3)*6</t>
  </si>
  <si>
    <t>417351115</t>
  </si>
  <si>
    <t>Zřízení bednění ztužujících věnců</t>
  </si>
  <si>
    <t>80</t>
  </si>
  <si>
    <t>"D.1.2c_16" (8,62*0,3*2)*7</t>
  </si>
  <si>
    <t>"D.1.2c_18" (9,21*0,3*2)*6</t>
  </si>
  <si>
    <t>417351116</t>
  </si>
  <si>
    <t>Odstranění bednění ztužujících věnců</t>
  </si>
  <si>
    <t>82</t>
  </si>
  <si>
    <t>417361821</t>
  </si>
  <si>
    <t>Výztuž ztužujících pásů a věnců betonářskou ocelí 10 505</t>
  </si>
  <si>
    <t>84</t>
  </si>
  <si>
    <t>"D.1.2c_16" 0,245</t>
  </si>
  <si>
    <t>"D.1.2c_18" 0,11</t>
  </si>
  <si>
    <t>"přesahy a ostatní prvky" 0,1*0,355</t>
  </si>
  <si>
    <t>451315125</t>
  </si>
  <si>
    <t>Podkladní nebo výplňová vrstva z betonu C 16/20 tl do 150 mm</t>
  </si>
  <si>
    <t>100</t>
  </si>
  <si>
    <t>"D.1.2c_16" 2,4*2,2</t>
  </si>
  <si>
    <t>"D.1.2c_18" 3,2*4,0</t>
  </si>
  <si>
    <t>632451105</t>
  </si>
  <si>
    <t>Cementový samonivelační potěr ze suchých směsí tloušťky do 15 mm</t>
  </si>
  <si>
    <t>102</t>
  </si>
  <si>
    <t>985331213</t>
  </si>
  <si>
    <t>Dodatečné vlepování betonářské výztuže D 12 mm do chemické malty včetně vyvrtání otvoru</t>
  </si>
  <si>
    <t>106</t>
  </si>
  <si>
    <t>"D.1.2c_17" 0,25*21</t>
  </si>
  <si>
    <t>"D.1.2c_19" 0,25*27</t>
  </si>
  <si>
    <t>985331215</t>
  </si>
  <si>
    <t>Dodatečné vlepování betonářské výztuže D 16 mm do chemické malty včetně vyvrtání otvoru</t>
  </si>
  <si>
    <t>108</t>
  </si>
  <si>
    <t>"D.1.2c_16" 0,3*(16+32+48+14+14)</t>
  </si>
  <si>
    <t>"D.1.2c_18" 0,3*(48,0+48,0)</t>
  </si>
  <si>
    <t>997</t>
  </si>
  <si>
    <t>Přesun sutě</t>
  </si>
  <si>
    <t>997013158</t>
  </si>
  <si>
    <t>Vnitrostaveništní doprava suti a vybouraných hmot pro budovy v do 27 m s omezením mechanizace</t>
  </si>
  <si>
    <t>112</t>
  </si>
  <si>
    <t>997013631</t>
  </si>
  <si>
    <t>Poplatek za uložení na skládce (skládkovné) stavebního odpadu směsného kód odpadu 17 09 04</t>
  </si>
  <si>
    <t>114</t>
  </si>
  <si>
    <t>997321511</t>
  </si>
  <si>
    <t>Vodorovná doprava suti a vybouraných hmot po suchu do 1 km</t>
  </si>
  <si>
    <t>116</t>
  </si>
  <si>
    <t>997321519</t>
  </si>
  <si>
    <t>Příplatek ZKD 1 km vodorovné dopravy suti a vybouraných hmot po suchu</t>
  </si>
  <si>
    <t>844163262</t>
  </si>
  <si>
    <t>997321611</t>
  </si>
  <si>
    <t>Nakládání nebo překládání suti a vybouraných hmot</t>
  </si>
  <si>
    <t>120</t>
  </si>
  <si>
    <t>-665489912</t>
  </si>
  <si>
    <t>767</t>
  </si>
  <si>
    <t>Konstrukce zámečnické</t>
  </si>
  <si>
    <t>767015R01</t>
  </si>
  <si>
    <t>D+M ocelových a zámečnických prvků / konstrukcí</t>
  </si>
  <si>
    <t>kg</t>
  </si>
  <si>
    <t>122</t>
  </si>
  <si>
    <t>Poznámka k položce:_x000D_
Poznámka k položce: Specifikace / rozsah provedení - viz TZ: -------------------------------------------------------- -dodávka a výroba ocelových prvků a konstrukcí - dle zadání a PD -dodávka veškerých, jinde neuvedených, spojovacích a kotevních prvků -kompletní provrchobvé úpravy prvků dle požadavků PD a PBŘ -veškeré přesuny/zdvihací technika a kompletní montážní práce -kompletní montážní / usazovací a kotevní práce -příslušné podlití kotevních prvků + příslušné vyrovnání podkladů -------------------------------------------------------- -dílenská dokumentace vč. statického přepočtu -ostatní nespecifikované práce a dodávky, které bezprostředně souvisí s provedení  předmětného prvku/konstrukce dle zadávací dokumentace -veškeré náklady na dodávku a provedení jsou obsaženy v jednotkové ceně</t>
  </si>
  <si>
    <t>"specifikace a rozsah viz v.č. D.1.2c_05" 3500,0</t>
  </si>
  <si>
    <t>"ostatní drobné související prvky_budou vykázány/doloženy při realizaci stavby" 0,15*3500</t>
  </si>
  <si>
    <t>767015R01.1</t>
  </si>
  <si>
    <t>D+M ocelových a zámečnických prvků / konstrukcí nerez (1.4541)</t>
  </si>
  <si>
    <t>124</t>
  </si>
  <si>
    <t>Poznámka k položce:_x000D_
Poznámka k položce: Specifikace / rozsah provedení - viz TZ: -------------------------------------------------------- -dodávka a výroba ocelových prvků a konstrukcí - dle zadání a PD -dodávka veškerých spojovacích a kotevních prvků -kompletní provrchobvé úpravy prvků dle požadavků PD  -veškeré přesuny/zdvihací technika a kompletní montážní práce -kompletní montážní / usazovací a kotevní práce -příslušné vyrovnání podkladů -------------------------------------------------------- -dílenská dokumentace vč. statického přepočtu -ostatní nespecifikované práce a dodávky, které bezprostředně souvisí s provedení  předmětného prvku/konstrukce dle zadávací dokumentace -veškeré náklady na dodávku a provedení jsou obsaženy v jednotkové ceně</t>
  </si>
  <si>
    <t>"specifikace a rozsah viz v.č. D.1.2c_17" 180,0+(11,3*35)</t>
  </si>
  <si>
    <t>"specifikace a rozsah viz v.č. D.1.2c_19" 200,0+(10,9*35)</t>
  </si>
  <si>
    <t>"ostatní drobné související prvky_budou vykázány při realizaci stavby" 0,15*1157,0</t>
  </si>
  <si>
    <t>998767204</t>
  </si>
  <si>
    <t>Přesun hmot procentní pro zámečnické konstrukce v objektech v do 36 m</t>
  </si>
  <si>
    <t>126</t>
  </si>
  <si>
    <t>783</t>
  </si>
  <si>
    <t>Dokončovací práce - nátěry</t>
  </si>
  <si>
    <t>783923171</t>
  </si>
  <si>
    <t>Penetrační nátěr hrubých betonových podlah</t>
  </si>
  <si>
    <t>128</t>
  </si>
  <si>
    <t>(0,25*18)+12,0</t>
  </si>
  <si>
    <t>D.1.4.3 - Silnoproudá elekrotechnika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</si>
  <si>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 POLOŽKY BUDOU OCENĚNY V SOULADU S POŽADAVKY NPÚ (VIZ. SOUHRANNÁ TECHNICKÁ ZPRÁVA, TECHNICKÁ ZPRÁVA A VYJÁDŘENÍ NPÚ)</t>
  </si>
  <si>
    <t>A - Elektroinstalace</t>
  </si>
  <si>
    <t>OST - OSTATNÍ</t>
  </si>
  <si>
    <t>A</t>
  </si>
  <si>
    <t>Elektroinstalace</t>
  </si>
  <si>
    <t>Zásuvka 230V/16A dvojitá s natočením</t>
  </si>
  <si>
    <t>Pohybové čidlo IP44</t>
  </si>
  <si>
    <t>Jednopólový spínač</t>
  </si>
  <si>
    <t>Ventilátorové relé</t>
  </si>
  <si>
    <t>Krabice přístrojová KP</t>
  </si>
  <si>
    <t>Krabice rozvodná KR</t>
  </si>
  <si>
    <t>Kabel CYKY 3Ox1,5</t>
  </si>
  <si>
    <t>Kabel CYKY 3Jx1,5</t>
  </si>
  <si>
    <t>Kabel CYKY 3Jx2,5</t>
  </si>
  <si>
    <t>Svítidlo F vč.zdrojů -dle Knihy svítidel (Svítidla jsou ceněna vč.el.předřadníků,závěsů,zdrojů a popl.za likvidaci zdrojů a svítidel)</t>
  </si>
  <si>
    <t>Svítidlo G vč.zdrojů -dle Knihy svítidel (Svítidla jsou ceněna vč.el.předřadníků,závěsů,zdrojů a popl.za likvidaci zdrojů a svítidel)</t>
  </si>
  <si>
    <t>Svítidlo nouzové N1 -dle Knihy svítidel, s piktogramem  (Svítidla jsou ceněna vč.el.předřadníků,závěsů,zdrojů a popl.za likvidaci zdrojů a svítidel)</t>
  </si>
  <si>
    <t>Demontáž stávající elektroinstalace + 15%</t>
  </si>
  <si>
    <t>kpl.</t>
  </si>
  <si>
    <t>Kabelová spona pro 16 vedení do podhledu</t>
  </si>
  <si>
    <t>Kompletační činnost + 4,5%</t>
  </si>
  <si>
    <t>Přesun + 3%</t>
  </si>
  <si>
    <t>Prořez + 2%</t>
  </si>
  <si>
    <t>Podr.materiál + 3%</t>
  </si>
  <si>
    <t>OST</t>
  </si>
  <si>
    <t>OSTATNÍ</t>
  </si>
  <si>
    <t>18.1</t>
  </si>
  <si>
    <t>Revize , měření osvětlení + 1%</t>
  </si>
  <si>
    <t>kpl</t>
  </si>
  <si>
    <t>262144</t>
  </si>
  <si>
    <t>D.1.4.4 - Elektrotechnické komunikace</t>
  </si>
  <si>
    <t>Soupis:</t>
  </si>
  <si>
    <t>D.1.4.4 - Nouzová signalizace pro imobilní WC, nevidomí a slabozrací</t>
  </si>
  <si>
    <t xml:space="preserve">Zde uvedené výrobky a systémy jsou pouhým příkladem pro stanovení standardů při volbě materiálů dodavatelem. Investor požaduje dodání výrobků a systémů stejné nebo vyšší standardní třídy a úrovně. Dodavatel není názvy výrobků a systémů, zde uvedených, vázán. Na stavbu může dodat výrobky a systémy jiných názvů a výrobců, ovšem stejných nebo vyšších kvalitativních a technických parametrů.  Jsou zde uvedeny pouze některé z výrobků, obsažených v projektové dokumentaci. Pokud zde výrobek nebo systém uvedený v projektové dokumentaci není specifikován, bude na stavbu dodán takový výrobek, který vykazuje vyšší kvalitativní a technické standardy a parametry.  Před zabudováním výrobků a systémů do stavby předloží dodavatel investorovi technický list předmětného výrobku nebo systémů ke schválení. </t>
  </si>
  <si>
    <t>D1 - Nouzová signalizace pro imobilní WC</t>
  </si>
  <si>
    <t>D2 - VRN:</t>
  </si>
  <si>
    <t>D1</t>
  </si>
  <si>
    <t>Nouzová signalizace pro imobilní WC</t>
  </si>
  <si>
    <t>Základní modul</t>
  </si>
  <si>
    <t>Rozšiřující modul</t>
  </si>
  <si>
    <t>Tahové tlačítko do vlhka</t>
  </si>
  <si>
    <t>Nouzové a potvrzovací tlačítko</t>
  </si>
  <si>
    <t>Pokojové světlo</t>
  </si>
  <si>
    <t>Instalační rám pro povrchovou montáž</t>
  </si>
  <si>
    <t>Napáječ 1,5A/40W/24VDC</t>
  </si>
  <si>
    <t>Systémová kabeláž UTP Clas 6</t>
  </si>
  <si>
    <t>Orientační hlasový maják (nevidomí a slabozrací)</t>
  </si>
  <si>
    <t>Celkem zkoušky, měření, revize</t>
  </si>
  <si>
    <t>Celkem dokumentace - skutečný stav</t>
  </si>
  <si>
    <t>D2</t>
  </si>
  <si>
    <t>VRN:</t>
  </si>
  <si>
    <t>Celkem doprava, přesun hmot - 2% z dodávky materiálu</t>
  </si>
  <si>
    <t>Celkem VRN - zařízení staveniště, odběr energií, WC, ostraha - 2% z dodávky materiálu</t>
  </si>
  <si>
    <t>D.1.5 - Interiér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</si>
  <si>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 POLOŽKY BUDOU OCENĚNY V SOULADU S POŽADAVKY NPÚ (VIZ. SOUHRANNÁ TECHNICKÁ ZPRÁVA, TECHNICKÁ ZPRÁVA A VYJÁDŘENÍ NPÚ)																																				 </t>
  </si>
  <si>
    <t>D1 - ŠTÍTEK WC IMOBIL</t>
  </si>
  <si>
    <t>ŠTÍTEK WC IMOBIL</t>
  </si>
  <si>
    <t>místnost D113, 1.NP</t>
  </si>
  <si>
    <t>-1567450140</t>
  </si>
  <si>
    <t>místnost D214, 2.NP</t>
  </si>
  <si>
    <t>-1301667109</t>
  </si>
  <si>
    <t>místnost D314, 3.NP</t>
  </si>
  <si>
    <t>-208994209</t>
  </si>
  <si>
    <t>místnost D414, 4.NP</t>
  </si>
  <si>
    <t>-267484405</t>
  </si>
  <si>
    <t>místnost D514, DM508, 5.NP</t>
  </si>
  <si>
    <t>134384122</t>
  </si>
  <si>
    <t>místnost D711, 7.NP</t>
  </si>
  <si>
    <t>-861317150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</si>
</sst>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30" t="s">
        <v>14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R5" s="20"/>
      <c r="BE5" s="227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31" t="s">
        <v>17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R6" s="20"/>
      <c r="BE6" s="228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8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8"/>
      <c r="BS8" s="17" t="s">
        <v>6</v>
      </c>
    </row>
    <row r="9" spans="1:74" ht="14.45" customHeight="1">
      <c r="B9" s="20"/>
      <c r="AR9" s="20"/>
      <c r="BE9" s="228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8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8"/>
      <c r="BS11" s="17" t="s">
        <v>6</v>
      </c>
    </row>
    <row r="12" spans="1:74" ht="6.95" customHeight="1">
      <c r="B12" s="20"/>
      <c r="AR12" s="20"/>
      <c r="BE12" s="228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8"/>
      <c r="BS13" s="17" t="s">
        <v>6</v>
      </c>
    </row>
    <row r="14" spans="1:74">
      <c r="B14" s="20"/>
      <c r="E14" s="232" t="s">
        <v>29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7" t="s">
        <v>27</v>
      </c>
      <c r="AN14" s="29" t="s">
        <v>29</v>
      </c>
      <c r="AR14" s="20"/>
      <c r="BE14" s="228"/>
      <c r="BS14" s="17" t="s">
        <v>6</v>
      </c>
    </row>
    <row r="15" spans="1:74" ht="6.95" customHeight="1">
      <c r="B15" s="20"/>
      <c r="AR15" s="20"/>
      <c r="BE15" s="228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8"/>
      <c r="BS16" s="17" t="s">
        <v>4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28"/>
      <c r="BS17" s="17" t="s">
        <v>32</v>
      </c>
    </row>
    <row r="18" spans="2:71" ht="6.95" customHeight="1">
      <c r="B18" s="20"/>
      <c r="AR18" s="20"/>
      <c r="BE18" s="228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28"/>
      <c r="BS19" s="17" t="s">
        <v>6</v>
      </c>
    </row>
    <row r="20" spans="2:71" ht="18.399999999999999" customHeight="1">
      <c r="B20" s="20"/>
      <c r="E20" s="25" t="s">
        <v>21</v>
      </c>
      <c r="AK20" s="27" t="s">
        <v>27</v>
      </c>
      <c r="AN20" s="25" t="s">
        <v>1</v>
      </c>
      <c r="AR20" s="20"/>
      <c r="BE20" s="228"/>
      <c r="BS20" s="17" t="s">
        <v>32</v>
      </c>
    </row>
    <row r="21" spans="2:71" ht="6.95" customHeight="1">
      <c r="B21" s="20"/>
      <c r="AR21" s="20"/>
      <c r="BE21" s="228"/>
    </row>
    <row r="22" spans="2:71" ht="12" customHeight="1">
      <c r="B22" s="20"/>
      <c r="D22" s="27" t="s">
        <v>34</v>
      </c>
      <c r="AR22" s="20"/>
      <c r="BE22" s="228"/>
    </row>
    <row r="23" spans="2:71" ht="71.25" customHeight="1">
      <c r="B23" s="20"/>
      <c r="E23" s="234" t="s">
        <v>35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20"/>
      <c r="BE23" s="228"/>
    </row>
    <row r="24" spans="2:71" ht="6.95" customHeight="1">
      <c r="B24" s="20"/>
      <c r="AR24" s="20"/>
      <c r="BE24" s="228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8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5">
        <f>ROUND(AG94,2)</f>
        <v>0</v>
      </c>
      <c r="AL26" s="236"/>
      <c r="AM26" s="236"/>
      <c r="AN26" s="236"/>
      <c r="AO26" s="236"/>
      <c r="AR26" s="32"/>
      <c r="BE26" s="228"/>
    </row>
    <row r="27" spans="2:71" s="1" customFormat="1" ht="6.95" customHeight="1">
      <c r="B27" s="32"/>
      <c r="AR27" s="32"/>
      <c r="BE27" s="228"/>
    </row>
    <row r="28" spans="2:71" s="1" customFormat="1">
      <c r="B28" s="32"/>
      <c r="L28" s="237" t="s">
        <v>37</v>
      </c>
      <c r="M28" s="237"/>
      <c r="N28" s="237"/>
      <c r="O28" s="237"/>
      <c r="P28" s="237"/>
      <c r="W28" s="237" t="s">
        <v>38</v>
      </c>
      <c r="X28" s="237"/>
      <c r="Y28" s="237"/>
      <c r="Z28" s="237"/>
      <c r="AA28" s="237"/>
      <c r="AB28" s="237"/>
      <c r="AC28" s="237"/>
      <c r="AD28" s="237"/>
      <c r="AE28" s="237"/>
      <c r="AK28" s="237" t="s">
        <v>39</v>
      </c>
      <c r="AL28" s="237"/>
      <c r="AM28" s="237"/>
      <c r="AN28" s="237"/>
      <c r="AO28" s="237"/>
      <c r="AR28" s="32"/>
      <c r="BE28" s="228"/>
    </row>
    <row r="29" spans="2:71" s="2" customFormat="1" ht="14.45" customHeight="1">
      <c r="B29" s="36"/>
      <c r="D29" s="27" t="s">
        <v>40</v>
      </c>
      <c r="F29" s="27" t="s">
        <v>41</v>
      </c>
      <c r="L29" s="240">
        <v>0.21</v>
      </c>
      <c r="M29" s="239"/>
      <c r="N29" s="239"/>
      <c r="O29" s="239"/>
      <c r="P29" s="239"/>
      <c r="W29" s="238">
        <f>ROUND(AZ94, 2)</f>
        <v>0</v>
      </c>
      <c r="X29" s="239"/>
      <c r="Y29" s="239"/>
      <c r="Z29" s="239"/>
      <c r="AA29" s="239"/>
      <c r="AB29" s="239"/>
      <c r="AC29" s="239"/>
      <c r="AD29" s="239"/>
      <c r="AE29" s="239"/>
      <c r="AK29" s="238">
        <f>ROUND(AV94, 2)</f>
        <v>0</v>
      </c>
      <c r="AL29" s="239"/>
      <c r="AM29" s="239"/>
      <c r="AN29" s="239"/>
      <c r="AO29" s="239"/>
      <c r="AR29" s="36"/>
      <c r="BE29" s="229"/>
    </row>
    <row r="30" spans="2:71" s="2" customFormat="1" ht="14.45" customHeight="1">
      <c r="B30" s="36"/>
      <c r="F30" s="27" t="s">
        <v>42</v>
      </c>
      <c r="L30" s="240">
        <v>0.12</v>
      </c>
      <c r="M30" s="239"/>
      <c r="N30" s="239"/>
      <c r="O30" s="239"/>
      <c r="P30" s="239"/>
      <c r="W30" s="238">
        <f>ROUND(BA94, 2)</f>
        <v>0</v>
      </c>
      <c r="X30" s="239"/>
      <c r="Y30" s="239"/>
      <c r="Z30" s="239"/>
      <c r="AA30" s="239"/>
      <c r="AB30" s="239"/>
      <c r="AC30" s="239"/>
      <c r="AD30" s="239"/>
      <c r="AE30" s="239"/>
      <c r="AK30" s="238">
        <f>ROUND(AW94, 2)</f>
        <v>0</v>
      </c>
      <c r="AL30" s="239"/>
      <c r="AM30" s="239"/>
      <c r="AN30" s="239"/>
      <c r="AO30" s="239"/>
      <c r="AR30" s="36"/>
      <c r="BE30" s="229"/>
    </row>
    <row r="31" spans="2:71" s="2" customFormat="1" ht="14.45" hidden="1" customHeight="1">
      <c r="B31" s="36"/>
      <c r="F31" s="27" t="s">
        <v>43</v>
      </c>
      <c r="L31" s="240">
        <v>0.21</v>
      </c>
      <c r="M31" s="239"/>
      <c r="N31" s="239"/>
      <c r="O31" s="239"/>
      <c r="P31" s="239"/>
      <c r="W31" s="238">
        <f>ROUND(BB94, 2)</f>
        <v>0</v>
      </c>
      <c r="X31" s="239"/>
      <c r="Y31" s="239"/>
      <c r="Z31" s="239"/>
      <c r="AA31" s="239"/>
      <c r="AB31" s="239"/>
      <c r="AC31" s="239"/>
      <c r="AD31" s="239"/>
      <c r="AE31" s="239"/>
      <c r="AK31" s="238">
        <v>0</v>
      </c>
      <c r="AL31" s="239"/>
      <c r="AM31" s="239"/>
      <c r="AN31" s="239"/>
      <c r="AO31" s="239"/>
      <c r="AR31" s="36"/>
      <c r="BE31" s="229"/>
    </row>
    <row r="32" spans="2:71" s="2" customFormat="1" ht="14.45" hidden="1" customHeight="1">
      <c r="B32" s="36"/>
      <c r="F32" s="27" t="s">
        <v>44</v>
      </c>
      <c r="L32" s="240">
        <v>0.12</v>
      </c>
      <c r="M32" s="239"/>
      <c r="N32" s="239"/>
      <c r="O32" s="239"/>
      <c r="P32" s="239"/>
      <c r="W32" s="238">
        <f>ROUND(BC94, 2)</f>
        <v>0</v>
      </c>
      <c r="X32" s="239"/>
      <c r="Y32" s="239"/>
      <c r="Z32" s="239"/>
      <c r="AA32" s="239"/>
      <c r="AB32" s="239"/>
      <c r="AC32" s="239"/>
      <c r="AD32" s="239"/>
      <c r="AE32" s="239"/>
      <c r="AK32" s="238">
        <v>0</v>
      </c>
      <c r="AL32" s="239"/>
      <c r="AM32" s="239"/>
      <c r="AN32" s="239"/>
      <c r="AO32" s="239"/>
      <c r="AR32" s="36"/>
      <c r="BE32" s="229"/>
    </row>
    <row r="33" spans="2:57" s="2" customFormat="1" ht="14.45" hidden="1" customHeight="1">
      <c r="B33" s="36"/>
      <c r="F33" s="27" t="s">
        <v>45</v>
      </c>
      <c r="L33" s="240">
        <v>0</v>
      </c>
      <c r="M33" s="239"/>
      <c r="N33" s="239"/>
      <c r="O33" s="239"/>
      <c r="P33" s="239"/>
      <c r="W33" s="238">
        <f>ROUND(BD94, 2)</f>
        <v>0</v>
      </c>
      <c r="X33" s="239"/>
      <c r="Y33" s="239"/>
      <c r="Z33" s="239"/>
      <c r="AA33" s="239"/>
      <c r="AB33" s="239"/>
      <c r="AC33" s="239"/>
      <c r="AD33" s="239"/>
      <c r="AE33" s="239"/>
      <c r="AK33" s="238">
        <v>0</v>
      </c>
      <c r="AL33" s="239"/>
      <c r="AM33" s="239"/>
      <c r="AN33" s="239"/>
      <c r="AO33" s="239"/>
      <c r="AR33" s="36"/>
      <c r="BE33" s="229"/>
    </row>
    <row r="34" spans="2:57" s="1" customFormat="1" ht="6.95" customHeight="1">
      <c r="B34" s="32"/>
      <c r="AR34" s="32"/>
      <c r="BE34" s="228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44" t="s">
        <v>48</v>
      </c>
      <c r="Y35" s="242"/>
      <c r="Z35" s="242"/>
      <c r="AA35" s="242"/>
      <c r="AB35" s="242"/>
      <c r="AC35" s="39"/>
      <c r="AD35" s="39"/>
      <c r="AE35" s="39"/>
      <c r="AF35" s="39"/>
      <c r="AG35" s="39"/>
      <c r="AH35" s="39"/>
      <c r="AI35" s="39"/>
      <c r="AJ35" s="39"/>
      <c r="AK35" s="241">
        <f>SUM(AK26:AK33)</f>
        <v>0</v>
      </c>
      <c r="AL35" s="242"/>
      <c r="AM35" s="242"/>
      <c r="AN35" s="242"/>
      <c r="AO35" s="243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55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3264I</v>
      </c>
      <c r="AR84" s="48"/>
    </row>
    <row r="85" spans="1:91" s="4" customFormat="1" ht="36.950000000000003" customHeight="1">
      <c r="B85" s="49"/>
      <c r="C85" s="50" t="s">
        <v>16</v>
      </c>
      <c r="L85" s="204" t="str">
        <f>K6</f>
        <v>Objekty OU, část D a DM, WC imobilní + výtah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206" t="str">
        <f>IF(AN8= "","",AN8)</f>
        <v>31. 8. 2018</v>
      </c>
      <c r="AN87" s="206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Ostravská univerzita</v>
      </c>
      <c r="AI89" s="27" t="s">
        <v>30</v>
      </c>
      <c r="AM89" s="207" t="str">
        <f>IF(E17="","",E17)</f>
        <v>Marpo s.r.o.</v>
      </c>
      <c r="AN89" s="208"/>
      <c r="AO89" s="208"/>
      <c r="AP89" s="208"/>
      <c r="AR89" s="32"/>
      <c r="AS89" s="209" t="s">
        <v>56</v>
      </c>
      <c r="AT89" s="210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07" t="str">
        <f>IF(E20="","",E20)</f>
        <v xml:space="preserve"> </v>
      </c>
      <c r="AN90" s="208"/>
      <c r="AO90" s="208"/>
      <c r="AP90" s="208"/>
      <c r="AR90" s="32"/>
      <c r="AS90" s="211"/>
      <c r="AT90" s="212"/>
      <c r="BD90" s="56"/>
    </row>
    <row r="91" spans="1:91" s="1" customFormat="1" ht="10.9" customHeight="1">
      <c r="B91" s="32"/>
      <c r="AR91" s="32"/>
      <c r="AS91" s="211"/>
      <c r="AT91" s="212"/>
      <c r="BD91" s="56"/>
    </row>
    <row r="92" spans="1:91" s="1" customFormat="1" ht="29.25" customHeight="1">
      <c r="B92" s="32"/>
      <c r="C92" s="213" t="s">
        <v>57</v>
      </c>
      <c r="D92" s="214"/>
      <c r="E92" s="214"/>
      <c r="F92" s="214"/>
      <c r="G92" s="214"/>
      <c r="H92" s="57"/>
      <c r="I92" s="216" t="s">
        <v>58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5" t="s">
        <v>59</v>
      </c>
      <c r="AH92" s="214"/>
      <c r="AI92" s="214"/>
      <c r="AJ92" s="214"/>
      <c r="AK92" s="214"/>
      <c r="AL92" s="214"/>
      <c r="AM92" s="214"/>
      <c r="AN92" s="216" t="s">
        <v>60</v>
      </c>
      <c r="AO92" s="214"/>
      <c r="AP92" s="217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5">
        <f>ROUND(AG95+SUM(AG96:AG98)+AG100,2)</f>
        <v>0</v>
      </c>
      <c r="AH94" s="225"/>
      <c r="AI94" s="225"/>
      <c r="AJ94" s="225"/>
      <c r="AK94" s="225"/>
      <c r="AL94" s="225"/>
      <c r="AM94" s="225"/>
      <c r="AN94" s="226">
        <f>SUM(AG94,AT94)</f>
        <v>0</v>
      </c>
      <c r="AO94" s="226"/>
      <c r="AP94" s="226"/>
      <c r="AQ94" s="67" t="s">
        <v>1</v>
      </c>
      <c r="AR94" s="63"/>
      <c r="AS94" s="68">
        <f>ROUND(AS95+SUM(AS96:AS98)+AS100,2)</f>
        <v>0</v>
      </c>
      <c r="AT94" s="69">
        <f>ROUND(SUM(AV94:AW94),2)</f>
        <v>0</v>
      </c>
      <c r="AU94" s="70">
        <f>ROUND(AU95+SUM(AU96:AU98)+AU100,5)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ROUND(AZ95+SUM(AZ96:AZ98)+AZ100,2)</f>
        <v>0</v>
      </c>
      <c r="BA94" s="69">
        <f>ROUND(BA95+SUM(BA96:BA98)+BA100,2)</f>
        <v>0</v>
      </c>
      <c r="BB94" s="69">
        <f>ROUND(BB95+SUM(BB96:BB98)+BB100,2)</f>
        <v>0</v>
      </c>
      <c r="BC94" s="69">
        <f>ROUND(BC95+SUM(BC96:BC98)+BC100,2)</f>
        <v>0</v>
      </c>
      <c r="BD94" s="71">
        <f>ROUND(BD95+SUM(BD96:BD98)+BD100,2)</f>
        <v>0</v>
      </c>
      <c r="BS94" s="72" t="s">
        <v>75</v>
      </c>
      <c r="BT94" s="72" t="s">
        <v>76</v>
      </c>
      <c r="BU94" s="73" t="s">
        <v>77</v>
      </c>
      <c r="BV94" s="72" t="s">
        <v>78</v>
      </c>
      <c r="BW94" s="72" t="s">
        <v>5</v>
      </c>
      <c r="BX94" s="72" t="s">
        <v>79</v>
      </c>
      <c r="CL94" s="72" t="s">
        <v>1</v>
      </c>
    </row>
    <row r="95" spans="1:91" s="6" customFormat="1" ht="16.5" customHeight="1">
      <c r="A95" s="74" t="s">
        <v>80</v>
      </c>
      <c r="B95" s="75"/>
      <c r="C95" s="76"/>
      <c r="D95" s="218" t="s">
        <v>81</v>
      </c>
      <c r="E95" s="218"/>
      <c r="F95" s="218"/>
      <c r="G95" s="218"/>
      <c r="H95" s="218"/>
      <c r="I95" s="77"/>
      <c r="J95" s="218" t="s">
        <v>82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9">
        <f>'D.1.1 - Architektonicko-s...'!J30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8" t="s">
        <v>83</v>
      </c>
      <c r="AR95" s="75"/>
      <c r="AS95" s="79">
        <v>0</v>
      </c>
      <c r="AT95" s="80">
        <f>ROUND(SUM(AV95:AW95),2)</f>
        <v>0</v>
      </c>
      <c r="AU95" s="81">
        <f>'D.1.1 - Architektonicko-s...'!P132</f>
        <v>0</v>
      </c>
      <c r="AV95" s="80">
        <f>'D.1.1 - Architektonicko-s...'!J33</f>
        <v>0</v>
      </c>
      <c r="AW95" s="80">
        <f>'D.1.1 - Architektonicko-s...'!J34</f>
        <v>0</v>
      </c>
      <c r="AX95" s="80">
        <f>'D.1.1 - Architektonicko-s...'!J35</f>
        <v>0</v>
      </c>
      <c r="AY95" s="80">
        <f>'D.1.1 - Architektonicko-s...'!J36</f>
        <v>0</v>
      </c>
      <c r="AZ95" s="80">
        <f>'D.1.1 - Architektonicko-s...'!F33</f>
        <v>0</v>
      </c>
      <c r="BA95" s="80">
        <f>'D.1.1 - Architektonicko-s...'!F34</f>
        <v>0</v>
      </c>
      <c r="BB95" s="80">
        <f>'D.1.1 - Architektonicko-s...'!F35</f>
        <v>0</v>
      </c>
      <c r="BC95" s="80">
        <f>'D.1.1 - Architektonicko-s...'!F36</f>
        <v>0</v>
      </c>
      <c r="BD95" s="82">
        <f>'D.1.1 - Architektonicko-s...'!F37</f>
        <v>0</v>
      </c>
      <c r="BT95" s="83" t="s">
        <v>84</v>
      </c>
      <c r="BV95" s="83" t="s">
        <v>78</v>
      </c>
      <c r="BW95" s="83" t="s">
        <v>85</v>
      </c>
      <c r="BX95" s="83" t="s">
        <v>5</v>
      </c>
      <c r="CL95" s="83" t="s">
        <v>1</v>
      </c>
      <c r="CM95" s="83" t="s">
        <v>86</v>
      </c>
    </row>
    <row r="96" spans="1:91" s="6" customFormat="1" ht="16.5" customHeight="1">
      <c r="A96" s="74" t="s">
        <v>80</v>
      </c>
      <c r="B96" s="75"/>
      <c r="C96" s="76"/>
      <c r="D96" s="218" t="s">
        <v>87</v>
      </c>
      <c r="E96" s="218"/>
      <c r="F96" s="218"/>
      <c r="G96" s="218"/>
      <c r="H96" s="218"/>
      <c r="I96" s="77"/>
      <c r="J96" s="218" t="s">
        <v>88</v>
      </c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9">
        <f>'D.1.2 - Stavebně konstruk...'!J30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8" t="s">
        <v>83</v>
      </c>
      <c r="AR96" s="75"/>
      <c r="AS96" s="79">
        <v>0</v>
      </c>
      <c r="AT96" s="80">
        <f>ROUND(SUM(AV96:AW96),2)</f>
        <v>0</v>
      </c>
      <c r="AU96" s="81">
        <f>'D.1.2 - Stavebně konstruk...'!P127</f>
        <v>0</v>
      </c>
      <c r="AV96" s="80">
        <f>'D.1.2 - Stavebně konstruk...'!J33</f>
        <v>0</v>
      </c>
      <c r="AW96" s="80">
        <f>'D.1.2 - Stavebně konstruk...'!J34</f>
        <v>0</v>
      </c>
      <c r="AX96" s="80">
        <f>'D.1.2 - Stavebně konstruk...'!J35</f>
        <v>0</v>
      </c>
      <c r="AY96" s="80">
        <f>'D.1.2 - Stavebně konstruk...'!J36</f>
        <v>0</v>
      </c>
      <c r="AZ96" s="80">
        <f>'D.1.2 - Stavebně konstruk...'!F33</f>
        <v>0</v>
      </c>
      <c r="BA96" s="80">
        <f>'D.1.2 - Stavebně konstruk...'!F34</f>
        <v>0</v>
      </c>
      <c r="BB96" s="80">
        <f>'D.1.2 - Stavebně konstruk...'!F35</f>
        <v>0</v>
      </c>
      <c r="BC96" s="80">
        <f>'D.1.2 - Stavebně konstruk...'!F36</f>
        <v>0</v>
      </c>
      <c r="BD96" s="82">
        <f>'D.1.2 - Stavebně konstruk...'!F37</f>
        <v>0</v>
      </c>
      <c r="BT96" s="83" t="s">
        <v>84</v>
      </c>
      <c r="BV96" s="83" t="s">
        <v>78</v>
      </c>
      <c r="BW96" s="83" t="s">
        <v>89</v>
      </c>
      <c r="BX96" s="83" t="s">
        <v>5</v>
      </c>
      <c r="CL96" s="83" t="s">
        <v>1</v>
      </c>
      <c r="CM96" s="83" t="s">
        <v>86</v>
      </c>
    </row>
    <row r="97" spans="1:91" s="6" customFormat="1" ht="16.5" customHeight="1">
      <c r="A97" s="74" t="s">
        <v>80</v>
      </c>
      <c r="B97" s="75"/>
      <c r="C97" s="76"/>
      <c r="D97" s="218" t="s">
        <v>90</v>
      </c>
      <c r="E97" s="218"/>
      <c r="F97" s="218"/>
      <c r="G97" s="218"/>
      <c r="H97" s="218"/>
      <c r="I97" s="77"/>
      <c r="J97" s="218" t="s">
        <v>91</v>
      </c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9">
        <f>'D.1.4.3 - Silnoproudá ele...'!J30</f>
        <v>0</v>
      </c>
      <c r="AH97" s="220"/>
      <c r="AI97" s="220"/>
      <c r="AJ97" s="220"/>
      <c r="AK97" s="220"/>
      <c r="AL97" s="220"/>
      <c r="AM97" s="220"/>
      <c r="AN97" s="219">
        <f>SUM(AG97,AT97)</f>
        <v>0</v>
      </c>
      <c r="AO97" s="220"/>
      <c r="AP97" s="220"/>
      <c r="AQ97" s="78" t="s">
        <v>83</v>
      </c>
      <c r="AR97" s="75"/>
      <c r="AS97" s="79">
        <v>0</v>
      </c>
      <c r="AT97" s="80">
        <f>ROUND(SUM(AV97:AW97),2)</f>
        <v>0</v>
      </c>
      <c r="AU97" s="81">
        <f>'D.1.4.3 - Silnoproudá ele...'!P118</f>
        <v>0</v>
      </c>
      <c r="AV97" s="80">
        <f>'D.1.4.3 - Silnoproudá ele...'!J33</f>
        <v>0</v>
      </c>
      <c r="AW97" s="80">
        <f>'D.1.4.3 - Silnoproudá ele...'!J34</f>
        <v>0</v>
      </c>
      <c r="AX97" s="80">
        <f>'D.1.4.3 - Silnoproudá ele...'!J35</f>
        <v>0</v>
      </c>
      <c r="AY97" s="80">
        <f>'D.1.4.3 - Silnoproudá ele...'!J36</f>
        <v>0</v>
      </c>
      <c r="AZ97" s="80">
        <f>'D.1.4.3 - Silnoproudá ele...'!F33</f>
        <v>0</v>
      </c>
      <c r="BA97" s="80">
        <f>'D.1.4.3 - Silnoproudá ele...'!F34</f>
        <v>0</v>
      </c>
      <c r="BB97" s="80">
        <f>'D.1.4.3 - Silnoproudá ele...'!F35</f>
        <v>0</v>
      </c>
      <c r="BC97" s="80">
        <f>'D.1.4.3 - Silnoproudá ele...'!F36</f>
        <v>0</v>
      </c>
      <c r="BD97" s="82">
        <f>'D.1.4.3 - Silnoproudá ele...'!F37</f>
        <v>0</v>
      </c>
      <c r="BT97" s="83" t="s">
        <v>84</v>
      </c>
      <c r="BV97" s="83" t="s">
        <v>78</v>
      </c>
      <c r="BW97" s="83" t="s">
        <v>92</v>
      </c>
      <c r="BX97" s="83" t="s">
        <v>5</v>
      </c>
      <c r="CL97" s="83" t="s">
        <v>1</v>
      </c>
      <c r="CM97" s="83" t="s">
        <v>86</v>
      </c>
    </row>
    <row r="98" spans="1:91" s="6" customFormat="1" ht="16.5" customHeight="1">
      <c r="B98" s="75"/>
      <c r="C98" s="76"/>
      <c r="D98" s="218" t="s">
        <v>93</v>
      </c>
      <c r="E98" s="218"/>
      <c r="F98" s="218"/>
      <c r="G98" s="218"/>
      <c r="H98" s="218"/>
      <c r="I98" s="77"/>
      <c r="J98" s="218" t="s">
        <v>94</v>
      </c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21">
        <f>ROUND(AG99,2)</f>
        <v>0</v>
      </c>
      <c r="AH98" s="220"/>
      <c r="AI98" s="220"/>
      <c r="AJ98" s="220"/>
      <c r="AK98" s="220"/>
      <c r="AL98" s="220"/>
      <c r="AM98" s="220"/>
      <c r="AN98" s="219">
        <f>SUM(AG98,AT98)</f>
        <v>0</v>
      </c>
      <c r="AO98" s="220"/>
      <c r="AP98" s="220"/>
      <c r="AQ98" s="78" t="s">
        <v>83</v>
      </c>
      <c r="AR98" s="75"/>
      <c r="AS98" s="79">
        <f>ROUND(AS99,2)</f>
        <v>0</v>
      </c>
      <c r="AT98" s="80">
        <f>ROUND(SUM(AV98:AW98),2)</f>
        <v>0</v>
      </c>
      <c r="AU98" s="81">
        <f>ROUND(AU99,5)</f>
        <v>0</v>
      </c>
      <c r="AV98" s="80">
        <f>ROUND(AZ98*L29,2)</f>
        <v>0</v>
      </c>
      <c r="AW98" s="80">
        <f>ROUND(BA98*L30,2)</f>
        <v>0</v>
      </c>
      <c r="AX98" s="80">
        <f>ROUND(BB98*L29,2)</f>
        <v>0</v>
      </c>
      <c r="AY98" s="80">
        <f>ROUND(BC98*L30,2)</f>
        <v>0</v>
      </c>
      <c r="AZ98" s="80">
        <f>ROUND(AZ99,2)</f>
        <v>0</v>
      </c>
      <c r="BA98" s="80">
        <f>ROUND(BA99,2)</f>
        <v>0</v>
      </c>
      <c r="BB98" s="80">
        <f>ROUND(BB99,2)</f>
        <v>0</v>
      </c>
      <c r="BC98" s="80">
        <f>ROUND(BC99,2)</f>
        <v>0</v>
      </c>
      <c r="BD98" s="82">
        <f>ROUND(BD99,2)</f>
        <v>0</v>
      </c>
      <c r="BS98" s="83" t="s">
        <v>75</v>
      </c>
      <c r="BT98" s="83" t="s">
        <v>84</v>
      </c>
      <c r="BU98" s="83" t="s">
        <v>77</v>
      </c>
      <c r="BV98" s="83" t="s">
        <v>78</v>
      </c>
      <c r="BW98" s="83" t="s">
        <v>95</v>
      </c>
      <c r="BX98" s="83" t="s">
        <v>5</v>
      </c>
      <c r="CL98" s="83" t="s">
        <v>1</v>
      </c>
      <c r="CM98" s="83" t="s">
        <v>86</v>
      </c>
    </row>
    <row r="99" spans="1:91" s="3" customFormat="1" ht="23.25" customHeight="1">
      <c r="A99" s="74" t="s">
        <v>80</v>
      </c>
      <c r="B99" s="48"/>
      <c r="C99" s="9"/>
      <c r="D99" s="9"/>
      <c r="E99" s="224" t="s">
        <v>93</v>
      </c>
      <c r="F99" s="224"/>
      <c r="G99" s="224"/>
      <c r="H99" s="224"/>
      <c r="I99" s="224"/>
      <c r="J99" s="9"/>
      <c r="K99" s="224" t="s">
        <v>96</v>
      </c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  <c r="AC99" s="224"/>
      <c r="AD99" s="224"/>
      <c r="AE99" s="224"/>
      <c r="AF99" s="224"/>
      <c r="AG99" s="222">
        <f>'D.1.4.4 - Nouzová signali...'!J32</f>
        <v>0</v>
      </c>
      <c r="AH99" s="223"/>
      <c r="AI99" s="223"/>
      <c r="AJ99" s="223"/>
      <c r="AK99" s="223"/>
      <c r="AL99" s="223"/>
      <c r="AM99" s="223"/>
      <c r="AN99" s="222">
        <f>SUM(AG99,AT99)</f>
        <v>0</v>
      </c>
      <c r="AO99" s="223"/>
      <c r="AP99" s="223"/>
      <c r="AQ99" s="84" t="s">
        <v>97</v>
      </c>
      <c r="AR99" s="48"/>
      <c r="AS99" s="85">
        <v>0</v>
      </c>
      <c r="AT99" s="86">
        <f>ROUND(SUM(AV99:AW99),2)</f>
        <v>0</v>
      </c>
      <c r="AU99" s="87">
        <f>'D.1.4.4 - Nouzová signali...'!P122</f>
        <v>0</v>
      </c>
      <c r="AV99" s="86">
        <f>'D.1.4.4 - Nouzová signali...'!J35</f>
        <v>0</v>
      </c>
      <c r="AW99" s="86">
        <f>'D.1.4.4 - Nouzová signali...'!J36</f>
        <v>0</v>
      </c>
      <c r="AX99" s="86">
        <f>'D.1.4.4 - Nouzová signali...'!J37</f>
        <v>0</v>
      </c>
      <c r="AY99" s="86">
        <f>'D.1.4.4 - Nouzová signali...'!J38</f>
        <v>0</v>
      </c>
      <c r="AZ99" s="86">
        <f>'D.1.4.4 - Nouzová signali...'!F35</f>
        <v>0</v>
      </c>
      <c r="BA99" s="86">
        <f>'D.1.4.4 - Nouzová signali...'!F36</f>
        <v>0</v>
      </c>
      <c r="BB99" s="86">
        <f>'D.1.4.4 - Nouzová signali...'!F37</f>
        <v>0</v>
      </c>
      <c r="BC99" s="86">
        <f>'D.1.4.4 - Nouzová signali...'!F38</f>
        <v>0</v>
      </c>
      <c r="BD99" s="88">
        <f>'D.1.4.4 - Nouzová signali...'!F39</f>
        <v>0</v>
      </c>
      <c r="BT99" s="25" t="s">
        <v>86</v>
      </c>
      <c r="BV99" s="25" t="s">
        <v>78</v>
      </c>
      <c r="BW99" s="25" t="s">
        <v>98</v>
      </c>
      <c r="BX99" s="25" t="s">
        <v>95</v>
      </c>
      <c r="CL99" s="25" t="s">
        <v>1</v>
      </c>
    </row>
    <row r="100" spans="1:91" s="6" customFormat="1" ht="16.5" customHeight="1">
      <c r="A100" s="74" t="s">
        <v>80</v>
      </c>
      <c r="B100" s="75"/>
      <c r="C100" s="76"/>
      <c r="D100" s="218" t="s">
        <v>99</v>
      </c>
      <c r="E100" s="218"/>
      <c r="F100" s="218"/>
      <c r="G100" s="218"/>
      <c r="H100" s="218"/>
      <c r="I100" s="77"/>
      <c r="J100" s="218" t="s">
        <v>100</v>
      </c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19">
        <f>'D.1.5 - Interiér'!J30</f>
        <v>0</v>
      </c>
      <c r="AH100" s="220"/>
      <c r="AI100" s="220"/>
      <c r="AJ100" s="220"/>
      <c r="AK100" s="220"/>
      <c r="AL100" s="220"/>
      <c r="AM100" s="220"/>
      <c r="AN100" s="219">
        <f>SUM(AG100,AT100)</f>
        <v>0</v>
      </c>
      <c r="AO100" s="220"/>
      <c r="AP100" s="220"/>
      <c r="AQ100" s="78" t="s">
        <v>83</v>
      </c>
      <c r="AR100" s="75"/>
      <c r="AS100" s="89">
        <v>0</v>
      </c>
      <c r="AT100" s="90">
        <f>ROUND(SUM(AV100:AW100),2)</f>
        <v>0</v>
      </c>
      <c r="AU100" s="91">
        <f>'D.1.5 - Interiér'!P117</f>
        <v>0</v>
      </c>
      <c r="AV100" s="90">
        <f>'D.1.5 - Interiér'!J33</f>
        <v>0</v>
      </c>
      <c r="AW100" s="90">
        <f>'D.1.5 - Interiér'!J34</f>
        <v>0</v>
      </c>
      <c r="AX100" s="90">
        <f>'D.1.5 - Interiér'!J35</f>
        <v>0</v>
      </c>
      <c r="AY100" s="90">
        <f>'D.1.5 - Interiér'!J36</f>
        <v>0</v>
      </c>
      <c r="AZ100" s="90">
        <f>'D.1.5 - Interiér'!F33</f>
        <v>0</v>
      </c>
      <c r="BA100" s="90">
        <f>'D.1.5 - Interiér'!F34</f>
        <v>0</v>
      </c>
      <c r="BB100" s="90">
        <f>'D.1.5 - Interiér'!F35</f>
        <v>0</v>
      </c>
      <c r="BC100" s="90">
        <f>'D.1.5 - Interiér'!F36</f>
        <v>0</v>
      </c>
      <c r="BD100" s="92">
        <f>'D.1.5 - Interiér'!F37</f>
        <v>0</v>
      </c>
      <c r="BT100" s="83" t="s">
        <v>84</v>
      </c>
      <c r="BV100" s="83" t="s">
        <v>78</v>
      </c>
      <c r="BW100" s="83" t="s">
        <v>101</v>
      </c>
      <c r="BX100" s="83" t="s">
        <v>5</v>
      </c>
      <c r="CL100" s="83" t="s">
        <v>1</v>
      </c>
      <c r="CM100" s="83" t="s">
        <v>86</v>
      </c>
    </row>
    <row r="101" spans="1:91" s="1" customFormat="1" ht="30" customHeight="1">
      <c r="B101" s="32"/>
      <c r="AR101" s="32"/>
    </row>
    <row r="102" spans="1:91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2"/>
    </row>
  </sheetData>
  <sheetProtection algorithmName="SHA-512" hashValue="qCDdG9Zl9NIwxGaAcT6BNdoSyiQgxlCCotyBxdHDwNiRjSyCtqrd7k7VjxqZ+MoH5bpnixLtxf6J9kdr3YbK3Q==" saltValue="SrwsxrqsDr+nFU4LcosB+8rEkrDm3rI1sPVH4H1xbzkX70MTLIGNLcYkM6rroM55WwxYkJH9mCH/282kDP7V4g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E99:I99"/>
    <mergeCell ref="K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D.1.1 - Architektonicko-s...'!C2" display="/" xr:uid="{00000000-0004-0000-0000-000000000000}"/>
    <hyperlink ref="A96" location="'D.1.2 - Stavebně konstruk...'!C2" display="/" xr:uid="{00000000-0004-0000-0000-000001000000}"/>
    <hyperlink ref="A97" location="'D.1.4.3 - Silnoproudá ele...'!C2" display="/" xr:uid="{00000000-0004-0000-0000-000002000000}"/>
    <hyperlink ref="A99" location="'D.1.4.4 - Nouzová signali...'!C2" display="/" xr:uid="{00000000-0004-0000-0000-000003000000}"/>
    <hyperlink ref="A100" location="'D.1.5 - Interiér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102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Objekty OU, část D a DM, WC imobilní + výtah</v>
      </c>
      <c r="F7" s="246"/>
      <c r="G7" s="246"/>
      <c r="H7" s="246"/>
      <c r="L7" s="20"/>
    </row>
    <row r="8" spans="2:46" s="1" customFormat="1" ht="12" customHeight="1">
      <c r="B8" s="32"/>
      <c r="D8" s="27" t="s">
        <v>103</v>
      </c>
      <c r="L8" s="32"/>
    </row>
    <row r="9" spans="2:46" s="1" customFormat="1" ht="16.5" customHeight="1">
      <c r="B9" s="32"/>
      <c r="E9" s="204" t="s">
        <v>104</v>
      </c>
      <c r="F9" s="247"/>
      <c r="G9" s="247"/>
      <c r="H9" s="24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31. 8. 2018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8" t="str">
        <f>'Rekapitulace stavby'!E14</f>
        <v>Vyplň údaj</v>
      </c>
      <c r="F18" s="230"/>
      <c r="G18" s="230"/>
      <c r="H18" s="230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19.25" customHeight="1">
      <c r="B27" s="94"/>
      <c r="E27" s="234" t="s">
        <v>105</v>
      </c>
      <c r="F27" s="234"/>
      <c r="G27" s="234"/>
      <c r="H27" s="234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36</v>
      </c>
      <c r="J30" s="66">
        <f>ROUND(J132,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86">
        <f>ROUND((SUM(BE132:BE319)),  2)</f>
        <v>0</v>
      </c>
      <c r="I33" s="96">
        <v>0.21</v>
      </c>
      <c r="J33" s="86">
        <f>ROUND(((SUM(BE132:BE319))*I33),  2)</f>
        <v>0</v>
      </c>
      <c r="L33" s="32"/>
    </row>
    <row r="34" spans="2:12" s="1" customFormat="1" ht="14.45" customHeight="1">
      <c r="B34" s="32"/>
      <c r="E34" s="27" t="s">
        <v>42</v>
      </c>
      <c r="F34" s="86">
        <f>ROUND((SUM(BF132:BF319)),  2)</f>
        <v>0</v>
      </c>
      <c r="I34" s="96">
        <v>0.12</v>
      </c>
      <c r="J34" s="86">
        <f>ROUND(((SUM(BF132:BF319))*I34),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86">
        <f>ROUND((SUM(BG132:BG319)),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86">
        <f>ROUND((SUM(BH132:BH319)),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86">
        <f>ROUND((SUM(BI132:BI319)),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46</v>
      </c>
      <c r="E39" s="57"/>
      <c r="F39" s="57"/>
      <c r="G39" s="99" t="s">
        <v>47</v>
      </c>
      <c r="H39" s="100" t="s">
        <v>48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5" t="str">
        <f>E7</f>
        <v>Objekty OU, část D a DM, WC imobilní + výtah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103</v>
      </c>
      <c r="L86" s="32"/>
    </row>
    <row r="87" spans="2:47" s="1" customFormat="1" ht="16.5" customHeight="1">
      <c r="B87" s="32"/>
      <c r="E87" s="204" t="str">
        <f>E9</f>
        <v>D.1.1 - Architektonicko-stavební řešení</v>
      </c>
      <c r="F87" s="247"/>
      <c r="G87" s="247"/>
      <c r="H87" s="247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31. 8. 2018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Ostravská univerzita</v>
      </c>
      <c r="I91" s="27" t="s">
        <v>30</v>
      </c>
      <c r="J91" s="30" t="str">
        <f>E21</f>
        <v>Marpo s.r.o.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107</v>
      </c>
      <c r="D94" s="97"/>
      <c r="E94" s="97"/>
      <c r="F94" s="97"/>
      <c r="G94" s="97"/>
      <c r="H94" s="97"/>
      <c r="I94" s="97"/>
      <c r="J94" s="106" t="s">
        <v>108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109</v>
      </c>
      <c r="J96" s="66">
        <f>J132</f>
        <v>0</v>
      </c>
      <c r="L96" s="32"/>
      <c r="AU96" s="17" t="s">
        <v>110</v>
      </c>
    </row>
    <row r="97" spans="2:12" s="8" customFormat="1" ht="24.95" customHeight="1">
      <c r="B97" s="108"/>
      <c r="D97" s="109" t="s">
        <v>111</v>
      </c>
      <c r="E97" s="110"/>
      <c r="F97" s="110"/>
      <c r="G97" s="110"/>
      <c r="H97" s="110"/>
      <c r="I97" s="110"/>
      <c r="J97" s="111">
        <f>J133</f>
        <v>0</v>
      </c>
      <c r="L97" s="108"/>
    </row>
    <row r="98" spans="2:12" s="9" customFormat="1" ht="19.899999999999999" customHeight="1">
      <c r="B98" s="112"/>
      <c r="D98" s="113" t="s">
        <v>112</v>
      </c>
      <c r="E98" s="114"/>
      <c r="F98" s="114"/>
      <c r="G98" s="114"/>
      <c r="H98" s="114"/>
      <c r="I98" s="114"/>
      <c r="J98" s="115">
        <f>J134</f>
        <v>0</v>
      </c>
      <c r="L98" s="112"/>
    </row>
    <row r="99" spans="2:12" s="9" customFormat="1" ht="19.899999999999999" customHeight="1">
      <c r="B99" s="112"/>
      <c r="D99" s="113" t="s">
        <v>113</v>
      </c>
      <c r="E99" s="114"/>
      <c r="F99" s="114"/>
      <c r="G99" s="114"/>
      <c r="H99" s="114"/>
      <c r="I99" s="114"/>
      <c r="J99" s="115">
        <f>J156</f>
        <v>0</v>
      </c>
      <c r="L99" s="112"/>
    </row>
    <row r="100" spans="2:12" s="9" customFormat="1" ht="19.899999999999999" customHeight="1">
      <c r="B100" s="112"/>
      <c r="D100" s="113" t="s">
        <v>114</v>
      </c>
      <c r="E100" s="114"/>
      <c r="F100" s="114"/>
      <c r="G100" s="114"/>
      <c r="H100" s="114"/>
      <c r="I100" s="114"/>
      <c r="J100" s="115">
        <f>J164</f>
        <v>0</v>
      </c>
      <c r="L100" s="112"/>
    </row>
    <row r="101" spans="2:12" s="9" customFormat="1" ht="19.899999999999999" customHeight="1">
      <c r="B101" s="112"/>
      <c r="D101" s="113" t="s">
        <v>115</v>
      </c>
      <c r="E101" s="114"/>
      <c r="F101" s="114"/>
      <c r="G101" s="114"/>
      <c r="H101" s="114"/>
      <c r="I101" s="114"/>
      <c r="J101" s="115">
        <f>J206</f>
        <v>0</v>
      </c>
      <c r="L101" s="112"/>
    </row>
    <row r="102" spans="2:12" s="9" customFormat="1" ht="19.899999999999999" customHeight="1">
      <c r="B102" s="112"/>
      <c r="D102" s="113" t="s">
        <v>116</v>
      </c>
      <c r="E102" s="114"/>
      <c r="F102" s="114"/>
      <c r="G102" s="114"/>
      <c r="H102" s="114"/>
      <c r="I102" s="114"/>
      <c r="J102" s="115">
        <f>J215</f>
        <v>0</v>
      </c>
      <c r="L102" s="112"/>
    </row>
    <row r="103" spans="2:12" s="8" customFormat="1" ht="24.95" customHeight="1">
      <c r="B103" s="108"/>
      <c r="D103" s="109" t="s">
        <v>117</v>
      </c>
      <c r="E103" s="110"/>
      <c r="F103" s="110"/>
      <c r="G103" s="110"/>
      <c r="H103" s="110"/>
      <c r="I103" s="110"/>
      <c r="J103" s="111">
        <f>J217</f>
        <v>0</v>
      </c>
      <c r="L103" s="108"/>
    </row>
    <row r="104" spans="2:12" s="9" customFormat="1" ht="19.899999999999999" customHeight="1">
      <c r="B104" s="112"/>
      <c r="D104" s="113" t="s">
        <v>118</v>
      </c>
      <c r="E104" s="114"/>
      <c r="F104" s="114"/>
      <c r="G104" s="114"/>
      <c r="H104" s="114"/>
      <c r="I104" s="114"/>
      <c r="J104" s="115">
        <f>J218</f>
        <v>0</v>
      </c>
      <c r="L104" s="112"/>
    </row>
    <row r="105" spans="2:12" s="9" customFormat="1" ht="19.899999999999999" customHeight="1">
      <c r="B105" s="112"/>
      <c r="D105" s="113" t="s">
        <v>119</v>
      </c>
      <c r="E105" s="114"/>
      <c r="F105" s="114"/>
      <c r="G105" s="114"/>
      <c r="H105" s="114"/>
      <c r="I105" s="114"/>
      <c r="J105" s="115">
        <f>J235</f>
        <v>0</v>
      </c>
      <c r="L105" s="112"/>
    </row>
    <row r="106" spans="2:12" s="9" customFormat="1" ht="19.899999999999999" customHeight="1">
      <c r="B106" s="112"/>
      <c r="D106" s="113" t="s">
        <v>120</v>
      </c>
      <c r="E106" s="114"/>
      <c r="F106" s="114"/>
      <c r="G106" s="114"/>
      <c r="H106" s="114"/>
      <c r="I106" s="114"/>
      <c r="J106" s="115">
        <f>J252</f>
        <v>0</v>
      </c>
      <c r="L106" s="112"/>
    </row>
    <row r="107" spans="2:12" s="9" customFormat="1" ht="19.899999999999999" customHeight="1">
      <c r="B107" s="112"/>
      <c r="D107" s="113" t="s">
        <v>121</v>
      </c>
      <c r="E107" s="114"/>
      <c r="F107" s="114"/>
      <c r="G107" s="114"/>
      <c r="H107" s="114"/>
      <c r="I107" s="114"/>
      <c r="J107" s="115">
        <f>J263</f>
        <v>0</v>
      </c>
      <c r="L107" s="112"/>
    </row>
    <row r="108" spans="2:12" s="9" customFormat="1" ht="19.899999999999999" customHeight="1">
      <c r="B108" s="112"/>
      <c r="D108" s="113" t="s">
        <v>122</v>
      </c>
      <c r="E108" s="114"/>
      <c r="F108" s="114"/>
      <c r="G108" s="114"/>
      <c r="H108" s="114"/>
      <c r="I108" s="114"/>
      <c r="J108" s="115">
        <f>J271</f>
        <v>0</v>
      </c>
      <c r="L108" s="112"/>
    </row>
    <row r="109" spans="2:12" s="9" customFormat="1" ht="19.899999999999999" customHeight="1">
      <c r="B109" s="112"/>
      <c r="D109" s="113" t="s">
        <v>123</v>
      </c>
      <c r="E109" s="114"/>
      <c r="F109" s="114"/>
      <c r="G109" s="114"/>
      <c r="H109" s="114"/>
      <c r="I109" s="114"/>
      <c r="J109" s="115">
        <f>J288</f>
        <v>0</v>
      </c>
      <c r="L109" s="112"/>
    </row>
    <row r="110" spans="2:12" s="9" customFormat="1" ht="19.899999999999999" customHeight="1">
      <c r="B110" s="112"/>
      <c r="D110" s="113" t="s">
        <v>124</v>
      </c>
      <c r="E110" s="114"/>
      <c r="F110" s="114"/>
      <c r="G110" s="114"/>
      <c r="H110" s="114"/>
      <c r="I110" s="114"/>
      <c r="J110" s="115">
        <f>J309</f>
        <v>0</v>
      </c>
      <c r="L110" s="112"/>
    </row>
    <row r="111" spans="2:12" s="8" customFormat="1" ht="24.95" customHeight="1">
      <c r="B111" s="108"/>
      <c r="D111" s="109" t="s">
        <v>125</v>
      </c>
      <c r="E111" s="110"/>
      <c r="F111" s="110"/>
      <c r="G111" s="110"/>
      <c r="H111" s="110"/>
      <c r="I111" s="110"/>
      <c r="J111" s="111">
        <f>J312</f>
        <v>0</v>
      </c>
      <c r="L111" s="108"/>
    </row>
    <row r="112" spans="2:12" s="9" customFormat="1" ht="19.899999999999999" customHeight="1">
      <c r="B112" s="112"/>
      <c r="D112" s="113" t="s">
        <v>126</v>
      </c>
      <c r="E112" s="114"/>
      <c r="F112" s="114"/>
      <c r="G112" s="114"/>
      <c r="H112" s="114"/>
      <c r="I112" s="114"/>
      <c r="J112" s="115">
        <f>J313</f>
        <v>0</v>
      </c>
      <c r="L112" s="112"/>
    </row>
    <row r="113" spans="2:12" s="1" customFormat="1" ht="21.75" customHeight="1">
      <c r="B113" s="32"/>
      <c r="L113" s="32"/>
    </row>
    <row r="114" spans="2:12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2"/>
    </row>
    <row r="118" spans="2:12" s="1" customFormat="1" ht="6.95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2"/>
    </row>
    <row r="119" spans="2:12" s="1" customFormat="1" ht="24.95" customHeight="1">
      <c r="B119" s="32"/>
      <c r="C119" s="21" t="s">
        <v>127</v>
      </c>
      <c r="L119" s="32"/>
    </row>
    <row r="120" spans="2:12" s="1" customFormat="1" ht="6.95" customHeight="1">
      <c r="B120" s="32"/>
      <c r="L120" s="32"/>
    </row>
    <row r="121" spans="2:12" s="1" customFormat="1" ht="12" customHeight="1">
      <c r="B121" s="32"/>
      <c r="C121" s="27" t="s">
        <v>16</v>
      </c>
      <c r="L121" s="32"/>
    </row>
    <row r="122" spans="2:12" s="1" customFormat="1" ht="16.5" customHeight="1">
      <c r="B122" s="32"/>
      <c r="E122" s="245" t="str">
        <f>E7</f>
        <v>Objekty OU, část D a DM, WC imobilní + výtah</v>
      </c>
      <c r="F122" s="246"/>
      <c r="G122" s="246"/>
      <c r="H122" s="246"/>
      <c r="L122" s="32"/>
    </row>
    <row r="123" spans="2:12" s="1" customFormat="1" ht="12" customHeight="1">
      <c r="B123" s="32"/>
      <c r="C123" s="27" t="s">
        <v>103</v>
      </c>
      <c r="L123" s="32"/>
    </row>
    <row r="124" spans="2:12" s="1" customFormat="1" ht="16.5" customHeight="1">
      <c r="B124" s="32"/>
      <c r="E124" s="204" t="str">
        <f>E9</f>
        <v>D.1.1 - Architektonicko-stavební řešení</v>
      </c>
      <c r="F124" s="247"/>
      <c r="G124" s="247"/>
      <c r="H124" s="247"/>
      <c r="L124" s="32"/>
    </row>
    <row r="125" spans="2:12" s="1" customFormat="1" ht="6.95" customHeight="1">
      <c r="B125" s="32"/>
      <c r="L125" s="32"/>
    </row>
    <row r="126" spans="2:12" s="1" customFormat="1" ht="12" customHeight="1">
      <c r="B126" s="32"/>
      <c r="C126" s="27" t="s">
        <v>20</v>
      </c>
      <c r="F126" s="25" t="str">
        <f>F12</f>
        <v xml:space="preserve"> </v>
      </c>
      <c r="I126" s="27" t="s">
        <v>22</v>
      </c>
      <c r="J126" s="52" t="str">
        <f>IF(J12="","",J12)</f>
        <v>31. 8. 2018</v>
      </c>
      <c r="L126" s="32"/>
    </row>
    <row r="127" spans="2:12" s="1" customFormat="1" ht="6.95" customHeight="1">
      <c r="B127" s="32"/>
      <c r="L127" s="32"/>
    </row>
    <row r="128" spans="2:12" s="1" customFormat="1" ht="15.2" customHeight="1">
      <c r="B128" s="32"/>
      <c r="C128" s="27" t="s">
        <v>24</v>
      </c>
      <c r="F128" s="25" t="str">
        <f>E15</f>
        <v>Ostravská univerzita</v>
      </c>
      <c r="I128" s="27" t="s">
        <v>30</v>
      </c>
      <c r="J128" s="30" t="str">
        <f>E21</f>
        <v>Marpo s.r.o.</v>
      </c>
      <c r="L128" s="32"/>
    </row>
    <row r="129" spans="2:65" s="1" customFormat="1" ht="15.2" customHeight="1">
      <c r="B129" s="32"/>
      <c r="C129" s="27" t="s">
        <v>28</v>
      </c>
      <c r="F129" s="25" t="str">
        <f>IF(E18="","",E18)</f>
        <v>Vyplň údaj</v>
      </c>
      <c r="I129" s="27" t="s">
        <v>33</v>
      </c>
      <c r="J129" s="30" t="str">
        <f>E24</f>
        <v xml:space="preserve"> </v>
      </c>
      <c r="L129" s="32"/>
    </row>
    <row r="130" spans="2:65" s="1" customFormat="1" ht="10.35" customHeight="1">
      <c r="B130" s="32"/>
      <c r="L130" s="32"/>
    </row>
    <row r="131" spans="2:65" s="10" customFormat="1" ht="29.25" customHeight="1">
      <c r="B131" s="116"/>
      <c r="C131" s="117" t="s">
        <v>128</v>
      </c>
      <c r="D131" s="118" t="s">
        <v>61</v>
      </c>
      <c r="E131" s="118" t="s">
        <v>57</v>
      </c>
      <c r="F131" s="118" t="s">
        <v>58</v>
      </c>
      <c r="G131" s="118" t="s">
        <v>129</v>
      </c>
      <c r="H131" s="118" t="s">
        <v>130</v>
      </c>
      <c r="I131" s="118" t="s">
        <v>131</v>
      </c>
      <c r="J131" s="119" t="s">
        <v>108</v>
      </c>
      <c r="K131" s="120" t="s">
        <v>132</v>
      </c>
      <c r="L131" s="116"/>
      <c r="M131" s="59" t="s">
        <v>1</v>
      </c>
      <c r="N131" s="60" t="s">
        <v>40</v>
      </c>
      <c r="O131" s="60" t="s">
        <v>133</v>
      </c>
      <c r="P131" s="60" t="s">
        <v>134</v>
      </c>
      <c r="Q131" s="60" t="s">
        <v>135</v>
      </c>
      <c r="R131" s="60" t="s">
        <v>136</v>
      </c>
      <c r="S131" s="60" t="s">
        <v>137</v>
      </c>
      <c r="T131" s="61" t="s">
        <v>138</v>
      </c>
    </row>
    <row r="132" spans="2:65" s="1" customFormat="1" ht="22.9" customHeight="1">
      <c r="B132" s="32"/>
      <c r="C132" s="64" t="s">
        <v>139</v>
      </c>
      <c r="J132" s="121">
        <f>BK132</f>
        <v>0</v>
      </c>
      <c r="L132" s="32"/>
      <c r="M132" s="62"/>
      <c r="N132" s="53"/>
      <c r="O132" s="53"/>
      <c r="P132" s="122">
        <f>P133+P217+P312</f>
        <v>0</v>
      </c>
      <c r="Q132" s="53"/>
      <c r="R132" s="122">
        <f>R133+R217+R312</f>
        <v>131.72111939999999</v>
      </c>
      <c r="S132" s="53"/>
      <c r="T132" s="123">
        <f>T133+T217+T312</f>
        <v>0</v>
      </c>
      <c r="AT132" s="17" t="s">
        <v>75</v>
      </c>
      <c r="AU132" s="17" t="s">
        <v>110</v>
      </c>
      <c r="BK132" s="124">
        <f>BK133+BK217+BK312</f>
        <v>0</v>
      </c>
    </row>
    <row r="133" spans="2:65" s="11" customFormat="1" ht="25.9" customHeight="1">
      <c r="B133" s="125"/>
      <c r="D133" s="126" t="s">
        <v>75</v>
      </c>
      <c r="E133" s="127" t="s">
        <v>140</v>
      </c>
      <c r="F133" s="127" t="s">
        <v>141</v>
      </c>
      <c r="I133" s="128"/>
      <c r="J133" s="129">
        <f>BK133</f>
        <v>0</v>
      </c>
      <c r="L133" s="125"/>
      <c r="M133" s="130"/>
      <c r="P133" s="131">
        <f>P134+P156+P164+P206+P215</f>
        <v>0</v>
      </c>
      <c r="R133" s="131">
        <f>R134+R156+R164+R206+R215</f>
        <v>131.0465514</v>
      </c>
      <c r="T133" s="132">
        <f>T134+T156+T164+T206+T215</f>
        <v>0</v>
      </c>
      <c r="AR133" s="126" t="s">
        <v>84</v>
      </c>
      <c r="AT133" s="133" t="s">
        <v>75</v>
      </c>
      <c r="AU133" s="133" t="s">
        <v>76</v>
      </c>
      <c r="AY133" s="126" t="s">
        <v>142</v>
      </c>
      <c r="BK133" s="134">
        <f>BK134+BK156+BK164+BK206+BK215</f>
        <v>0</v>
      </c>
    </row>
    <row r="134" spans="2:65" s="11" customFormat="1" ht="22.9" customHeight="1">
      <c r="B134" s="125"/>
      <c r="D134" s="126" t="s">
        <v>75</v>
      </c>
      <c r="E134" s="135" t="s">
        <v>84</v>
      </c>
      <c r="F134" s="135" t="s">
        <v>143</v>
      </c>
      <c r="I134" s="128"/>
      <c r="J134" s="136">
        <f>BK134</f>
        <v>0</v>
      </c>
      <c r="L134" s="125"/>
      <c r="M134" s="130"/>
      <c r="P134" s="131">
        <f>SUM(P135:P155)</f>
        <v>0</v>
      </c>
      <c r="R134" s="131">
        <f>SUM(R135:R155)</f>
        <v>14.4</v>
      </c>
      <c r="T134" s="132">
        <f>SUM(T135:T155)</f>
        <v>0</v>
      </c>
      <c r="AR134" s="126" t="s">
        <v>84</v>
      </c>
      <c r="AT134" s="133" t="s">
        <v>75</v>
      </c>
      <c r="AU134" s="133" t="s">
        <v>84</v>
      </c>
      <c r="AY134" s="126" t="s">
        <v>142</v>
      </c>
      <c r="BK134" s="134">
        <f>SUM(BK135:BK155)</f>
        <v>0</v>
      </c>
    </row>
    <row r="135" spans="2:65" s="1" customFormat="1" ht="21.75" customHeight="1">
      <c r="B135" s="32"/>
      <c r="C135" s="137" t="s">
        <v>84</v>
      </c>
      <c r="D135" s="137" t="s">
        <v>144</v>
      </c>
      <c r="E135" s="138" t="s">
        <v>145</v>
      </c>
      <c r="F135" s="139" t="s">
        <v>146</v>
      </c>
      <c r="G135" s="140" t="s">
        <v>147</v>
      </c>
      <c r="H135" s="141">
        <v>81.25</v>
      </c>
      <c r="I135" s="142"/>
      <c r="J135" s="143">
        <f>ROUND(I135*H135,2)</f>
        <v>0</v>
      </c>
      <c r="K135" s="144"/>
      <c r="L135" s="32"/>
      <c r="M135" s="145" t="s">
        <v>1</v>
      </c>
      <c r="N135" s="146" t="s">
        <v>41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49" t="s">
        <v>148</v>
      </c>
      <c r="AT135" s="149" t="s">
        <v>144</v>
      </c>
      <c r="AU135" s="149" t="s">
        <v>86</v>
      </c>
      <c r="AY135" s="17" t="s">
        <v>142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7" t="s">
        <v>84</v>
      </c>
      <c r="BK135" s="150">
        <f>ROUND(I135*H135,2)</f>
        <v>0</v>
      </c>
      <c r="BL135" s="17" t="s">
        <v>148</v>
      </c>
      <c r="BM135" s="149" t="s">
        <v>149</v>
      </c>
    </row>
    <row r="136" spans="2:65" s="1" customFormat="1" ht="24.2" customHeight="1">
      <c r="B136" s="32"/>
      <c r="C136" s="137" t="s">
        <v>86</v>
      </c>
      <c r="D136" s="137" t="s">
        <v>144</v>
      </c>
      <c r="E136" s="138" t="s">
        <v>150</v>
      </c>
      <c r="F136" s="139" t="s">
        <v>151</v>
      </c>
      <c r="G136" s="140" t="s">
        <v>147</v>
      </c>
      <c r="H136" s="141">
        <v>81.25</v>
      </c>
      <c r="I136" s="142"/>
      <c r="J136" s="143">
        <f>ROUND(I136*H136,2)</f>
        <v>0</v>
      </c>
      <c r="K136" s="144"/>
      <c r="L136" s="32"/>
      <c r="M136" s="145" t="s">
        <v>1</v>
      </c>
      <c r="N136" s="146" t="s">
        <v>41</v>
      </c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49" t="s">
        <v>148</v>
      </c>
      <c r="AT136" s="149" t="s">
        <v>144</v>
      </c>
      <c r="AU136" s="149" t="s">
        <v>86</v>
      </c>
      <c r="AY136" s="17" t="s">
        <v>142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84</v>
      </c>
      <c r="BK136" s="150">
        <f>ROUND(I136*H136,2)</f>
        <v>0</v>
      </c>
      <c r="BL136" s="17" t="s">
        <v>148</v>
      </c>
      <c r="BM136" s="149" t="s">
        <v>152</v>
      </c>
    </row>
    <row r="137" spans="2:65" s="1" customFormat="1" ht="24.2" customHeight="1">
      <c r="B137" s="32"/>
      <c r="C137" s="137" t="s">
        <v>153</v>
      </c>
      <c r="D137" s="137" t="s">
        <v>144</v>
      </c>
      <c r="E137" s="138" t="s">
        <v>154</v>
      </c>
      <c r="F137" s="139" t="s">
        <v>155</v>
      </c>
      <c r="G137" s="140" t="s">
        <v>147</v>
      </c>
      <c r="H137" s="141">
        <v>81.25</v>
      </c>
      <c r="I137" s="142"/>
      <c r="J137" s="143">
        <f>ROUND(I137*H137,2)</f>
        <v>0</v>
      </c>
      <c r="K137" s="144"/>
      <c r="L137" s="32"/>
      <c r="M137" s="145" t="s">
        <v>1</v>
      </c>
      <c r="N137" s="146" t="s">
        <v>41</v>
      </c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AR137" s="149" t="s">
        <v>148</v>
      </c>
      <c r="AT137" s="149" t="s">
        <v>144</v>
      </c>
      <c r="AU137" s="149" t="s">
        <v>86</v>
      </c>
      <c r="AY137" s="17" t="s">
        <v>142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7" t="s">
        <v>84</v>
      </c>
      <c r="BK137" s="150">
        <f>ROUND(I137*H137,2)</f>
        <v>0</v>
      </c>
      <c r="BL137" s="17" t="s">
        <v>148</v>
      </c>
      <c r="BM137" s="149" t="s">
        <v>156</v>
      </c>
    </row>
    <row r="138" spans="2:65" s="1" customFormat="1" ht="33" customHeight="1">
      <c r="B138" s="32"/>
      <c r="C138" s="137" t="s">
        <v>148</v>
      </c>
      <c r="D138" s="137" t="s">
        <v>144</v>
      </c>
      <c r="E138" s="138" t="s">
        <v>157</v>
      </c>
      <c r="F138" s="139" t="s">
        <v>158</v>
      </c>
      <c r="G138" s="140" t="s">
        <v>147</v>
      </c>
      <c r="H138" s="141">
        <v>406.25</v>
      </c>
      <c r="I138" s="142"/>
      <c r="J138" s="143">
        <f>ROUND(I138*H138,2)</f>
        <v>0</v>
      </c>
      <c r="K138" s="144"/>
      <c r="L138" s="32"/>
      <c r="M138" s="145" t="s">
        <v>1</v>
      </c>
      <c r="N138" s="146" t="s">
        <v>41</v>
      </c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AR138" s="149" t="s">
        <v>148</v>
      </c>
      <c r="AT138" s="149" t="s">
        <v>144</v>
      </c>
      <c r="AU138" s="149" t="s">
        <v>86</v>
      </c>
      <c r="AY138" s="17" t="s">
        <v>142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84</v>
      </c>
      <c r="BK138" s="150">
        <f>ROUND(I138*H138,2)</f>
        <v>0</v>
      </c>
      <c r="BL138" s="17" t="s">
        <v>148</v>
      </c>
      <c r="BM138" s="149" t="s">
        <v>159</v>
      </c>
    </row>
    <row r="139" spans="2:65" s="12" customFormat="1">
      <c r="B139" s="151"/>
      <c r="D139" s="152" t="s">
        <v>160</v>
      </c>
      <c r="E139" s="153" t="s">
        <v>1</v>
      </c>
      <c r="F139" s="154" t="s">
        <v>161</v>
      </c>
      <c r="H139" s="155">
        <v>406.25</v>
      </c>
      <c r="I139" s="156"/>
      <c r="L139" s="151"/>
      <c r="M139" s="157"/>
      <c r="T139" s="158"/>
      <c r="AT139" s="153" t="s">
        <v>160</v>
      </c>
      <c r="AU139" s="153" t="s">
        <v>86</v>
      </c>
      <c r="AV139" s="12" t="s">
        <v>86</v>
      </c>
      <c r="AW139" s="12" t="s">
        <v>32</v>
      </c>
      <c r="AX139" s="12" t="s">
        <v>76</v>
      </c>
      <c r="AY139" s="153" t="s">
        <v>142</v>
      </c>
    </row>
    <row r="140" spans="2:65" s="13" customFormat="1">
      <c r="B140" s="159"/>
      <c r="D140" s="152" t="s">
        <v>160</v>
      </c>
      <c r="E140" s="160" t="s">
        <v>1</v>
      </c>
      <c r="F140" s="161" t="s">
        <v>162</v>
      </c>
      <c r="H140" s="162">
        <v>406.25</v>
      </c>
      <c r="I140" s="163"/>
      <c r="L140" s="159"/>
      <c r="M140" s="164"/>
      <c r="T140" s="165"/>
      <c r="AT140" s="160" t="s">
        <v>160</v>
      </c>
      <c r="AU140" s="160" t="s">
        <v>86</v>
      </c>
      <c r="AV140" s="13" t="s">
        <v>148</v>
      </c>
      <c r="AW140" s="13" t="s">
        <v>32</v>
      </c>
      <c r="AX140" s="13" t="s">
        <v>84</v>
      </c>
      <c r="AY140" s="160" t="s">
        <v>142</v>
      </c>
    </row>
    <row r="141" spans="2:65" s="1" customFormat="1" ht="24.2" customHeight="1">
      <c r="B141" s="32"/>
      <c r="C141" s="137" t="s">
        <v>163</v>
      </c>
      <c r="D141" s="137" t="s">
        <v>144</v>
      </c>
      <c r="E141" s="138" t="s">
        <v>164</v>
      </c>
      <c r="F141" s="139" t="s">
        <v>165</v>
      </c>
      <c r="G141" s="140" t="s">
        <v>147</v>
      </c>
      <c r="H141" s="141">
        <v>81.25</v>
      </c>
      <c r="I141" s="142"/>
      <c r="J141" s="143">
        <f>ROUND(I141*H141,2)</f>
        <v>0</v>
      </c>
      <c r="K141" s="144"/>
      <c r="L141" s="32"/>
      <c r="M141" s="145" t="s">
        <v>1</v>
      </c>
      <c r="N141" s="146" t="s">
        <v>41</v>
      </c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148</v>
      </c>
      <c r="AT141" s="149" t="s">
        <v>144</v>
      </c>
      <c r="AU141" s="149" t="s">
        <v>86</v>
      </c>
      <c r="AY141" s="17" t="s">
        <v>142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84</v>
      </c>
      <c r="BK141" s="150">
        <f>ROUND(I141*H141,2)</f>
        <v>0</v>
      </c>
      <c r="BL141" s="17" t="s">
        <v>148</v>
      </c>
      <c r="BM141" s="149" t="s">
        <v>166</v>
      </c>
    </row>
    <row r="142" spans="2:65" s="1" customFormat="1" ht="33" customHeight="1">
      <c r="B142" s="32"/>
      <c r="C142" s="137" t="s">
        <v>167</v>
      </c>
      <c r="D142" s="137" t="s">
        <v>144</v>
      </c>
      <c r="E142" s="138" t="s">
        <v>168</v>
      </c>
      <c r="F142" s="139" t="s">
        <v>169</v>
      </c>
      <c r="G142" s="140" t="s">
        <v>147</v>
      </c>
      <c r="H142" s="141">
        <v>812.5</v>
      </c>
      <c r="I142" s="142"/>
      <c r="J142" s="143">
        <f>ROUND(I142*H142,2)</f>
        <v>0</v>
      </c>
      <c r="K142" s="144"/>
      <c r="L142" s="32"/>
      <c r="M142" s="145" t="s">
        <v>1</v>
      </c>
      <c r="N142" s="146" t="s">
        <v>41</v>
      </c>
      <c r="P142" s="147">
        <f>O142*H142</f>
        <v>0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AR142" s="149" t="s">
        <v>148</v>
      </c>
      <c r="AT142" s="149" t="s">
        <v>144</v>
      </c>
      <c r="AU142" s="149" t="s">
        <v>86</v>
      </c>
      <c r="AY142" s="17" t="s">
        <v>142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7" t="s">
        <v>84</v>
      </c>
      <c r="BK142" s="150">
        <f>ROUND(I142*H142,2)</f>
        <v>0</v>
      </c>
      <c r="BL142" s="17" t="s">
        <v>148</v>
      </c>
      <c r="BM142" s="149" t="s">
        <v>170</v>
      </c>
    </row>
    <row r="143" spans="2:65" s="12" customFormat="1">
      <c r="B143" s="151"/>
      <c r="D143" s="152" t="s">
        <v>160</v>
      </c>
      <c r="E143" s="153" t="s">
        <v>1</v>
      </c>
      <c r="F143" s="154" t="s">
        <v>171</v>
      </c>
      <c r="H143" s="155">
        <v>812.5</v>
      </c>
      <c r="I143" s="156"/>
      <c r="L143" s="151"/>
      <c r="M143" s="157"/>
      <c r="T143" s="158"/>
      <c r="AT143" s="153" t="s">
        <v>160</v>
      </c>
      <c r="AU143" s="153" t="s">
        <v>86</v>
      </c>
      <c r="AV143" s="12" t="s">
        <v>86</v>
      </c>
      <c r="AW143" s="12" t="s">
        <v>32</v>
      </c>
      <c r="AX143" s="12" t="s">
        <v>76</v>
      </c>
      <c r="AY143" s="153" t="s">
        <v>142</v>
      </c>
    </row>
    <row r="144" spans="2:65" s="13" customFormat="1">
      <c r="B144" s="159"/>
      <c r="D144" s="152" t="s">
        <v>160</v>
      </c>
      <c r="E144" s="160" t="s">
        <v>1</v>
      </c>
      <c r="F144" s="161" t="s">
        <v>162</v>
      </c>
      <c r="H144" s="162">
        <v>812.5</v>
      </c>
      <c r="I144" s="163"/>
      <c r="L144" s="159"/>
      <c r="M144" s="164"/>
      <c r="T144" s="165"/>
      <c r="AT144" s="160" t="s">
        <v>160</v>
      </c>
      <c r="AU144" s="160" t="s">
        <v>86</v>
      </c>
      <c r="AV144" s="13" t="s">
        <v>148</v>
      </c>
      <c r="AW144" s="13" t="s">
        <v>32</v>
      </c>
      <c r="AX144" s="13" t="s">
        <v>84</v>
      </c>
      <c r="AY144" s="160" t="s">
        <v>142</v>
      </c>
    </row>
    <row r="145" spans="2:65" s="1" customFormat="1" ht="16.5" customHeight="1">
      <c r="B145" s="32"/>
      <c r="C145" s="137" t="s">
        <v>172</v>
      </c>
      <c r="D145" s="137" t="s">
        <v>144</v>
      </c>
      <c r="E145" s="138" t="s">
        <v>173</v>
      </c>
      <c r="F145" s="139" t="s">
        <v>174</v>
      </c>
      <c r="G145" s="140" t="s">
        <v>147</v>
      </c>
      <c r="H145" s="141">
        <v>81.25</v>
      </c>
      <c r="I145" s="142"/>
      <c r="J145" s="143">
        <f>ROUND(I145*H145,2)</f>
        <v>0</v>
      </c>
      <c r="K145" s="144"/>
      <c r="L145" s="32"/>
      <c r="M145" s="145" t="s">
        <v>1</v>
      </c>
      <c r="N145" s="146" t="s">
        <v>41</v>
      </c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AR145" s="149" t="s">
        <v>148</v>
      </c>
      <c r="AT145" s="149" t="s">
        <v>144</v>
      </c>
      <c r="AU145" s="149" t="s">
        <v>86</v>
      </c>
      <c r="AY145" s="17" t="s">
        <v>142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7" t="s">
        <v>84</v>
      </c>
      <c r="BK145" s="150">
        <f>ROUND(I145*H145,2)</f>
        <v>0</v>
      </c>
      <c r="BL145" s="17" t="s">
        <v>148</v>
      </c>
      <c r="BM145" s="149" t="s">
        <v>175</v>
      </c>
    </row>
    <row r="146" spans="2:65" s="1" customFormat="1" ht="24.2" customHeight="1">
      <c r="B146" s="32"/>
      <c r="C146" s="137" t="s">
        <v>176</v>
      </c>
      <c r="D146" s="137" t="s">
        <v>144</v>
      </c>
      <c r="E146" s="138" t="s">
        <v>177</v>
      </c>
      <c r="F146" s="139" t="s">
        <v>178</v>
      </c>
      <c r="G146" s="140" t="s">
        <v>179</v>
      </c>
      <c r="H146" s="141">
        <v>146.25</v>
      </c>
      <c r="I146" s="142"/>
      <c r="J146" s="143">
        <f>ROUND(I146*H146,2)</f>
        <v>0</v>
      </c>
      <c r="K146" s="144"/>
      <c r="L146" s="32"/>
      <c r="M146" s="145" t="s">
        <v>1</v>
      </c>
      <c r="N146" s="146" t="s">
        <v>41</v>
      </c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148</v>
      </c>
      <c r="AT146" s="149" t="s">
        <v>144</v>
      </c>
      <c r="AU146" s="149" t="s">
        <v>86</v>
      </c>
      <c r="AY146" s="17" t="s">
        <v>142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84</v>
      </c>
      <c r="BK146" s="150">
        <f>ROUND(I146*H146,2)</f>
        <v>0</v>
      </c>
      <c r="BL146" s="17" t="s">
        <v>148</v>
      </c>
      <c r="BM146" s="149" t="s">
        <v>180</v>
      </c>
    </row>
    <row r="147" spans="2:65" s="12" customFormat="1">
      <c r="B147" s="151"/>
      <c r="D147" s="152" t="s">
        <v>160</v>
      </c>
      <c r="E147" s="153" t="s">
        <v>1</v>
      </c>
      <c r="F147" s="154" t="s">
        <v>181</v>
      </c>
      <c r="H147" s="155">
        <v>146.25</v>
      </c>
      <c r="I147" s="156"/>
      <c r="L147" s="151"/>
      <c r="M147" s="157"/>
      <c r="T147" s="158"/>
      <c r="AT147" s="153" t="s">
        <v>160</v>
      </c>
      <c r="AU147" s="153" t="s">
        <v>86</v>
      </c>
      <c r="AV147" s="12" t="s">
        <v>86</v>
      </c>
      <c r="AW147" s="12" t="s">
        <v>32</v>
      </c>
      <c r="AX147" s="12" t="s">
        <v>76</v>
      </c>
      <c r="AY147" s="153" t="s">
        <v>142</v>
      </c>
    </row>
    <row r="148" spans="2:65" s="13" customFormat="1">
      <c r="B148" s="159"/>
      <c r="D148" s="152" t="s">
        <v>160</v>
      </c>
      <c r="E148" s="160" t="s">
        <v>1</v>
      </c>
      <c r="F148" s="161" t="s">
        <v>162</v>
      </c>
      <c r="H148" s="162">
        <v>146.25</v>
      </c>
      <c r="I148" s="163"/>
      <c r="L148" s="159"/>
      <c r="M148" s="164"/>
      <c r="T148" s="165"/>
      <c r="AT148" s="160" t="s">
        <v>160</v>
      </c>
      <c r="AU148" s="160" t="s">
        <v>86</v>
      </c>
      <c r="AV148" s="13" t="s">
        <v>148</v>
      </c>
      <c r="AW148" s="13" t="s">
        <v>32</v>
      </c>
      <c r="AX148" s="13" t="s">
        <v>84</v>
      </c>
      <c r="AY148" s="160" t="s">
        <v>142</v>
      </c>
    </row>
    <row r="149" spans="2:65" s="1" customFormat="1" ht="24.2" customHeight="1">
      <c r="B149" s="32"/>
      <c r="C149" s="137" t="s">
        <v>182</v>
      </c>
      <c r="D149" s="137" t="s">
        <v>144</v>
      </c>
      <c r="E149" s="138" t="s">
        <v>183</v>
      </c>
      <c r="F149" s="139" t="s">
        <v>184</v>
      </c>
      <c r="G149" s="140" t="s">
        <v>147</v>
      </c>
      <c r="H149" s="141">
        <v>7.2</v>
      </c>
      <c r="I149" s="142"/>
      <c r="J149" s="143">
        <f>ROUND(I149*H149,2)</f>
        <v>0</v>
      </c>
      <c r="K149" s="144"/>
      <c r="L149" s="32"/>
      <c r="M149" s="145" t="s">
        <v>1</v>
      </c>
      <c r="N149" s="146" t="s">
        <v>41</v>
      </c>
      <c r="P149" s="147">
        <f>O149*H149</f>
        <v>0</v>
      </c>
      <c r="Q149" s="147">
        <v>0</v>
      </c>
      <c r="R149" s="147">
        <f>Q149*H149</f>
        <v>0</v>
      </c>
      <c r="S149" s="147">
        <v>0</v>
      </c>
      <c r="T149" s="148">
        <f>S149*H149</f>
        <v>0</v>
      </c>
      <c r="AR149" s="149" t="s">
        <v>148</v>
      </c>
      <c r="AT149" s="149" t="s">
        <v>144</v>
      </c>
      <c r="AU149" s="149" t="s">
        <v>86</v>
      </c>
      <c r="AY149" s="17" t="s">
        <v>142</v>
      </c>
      <c r="BE149" s="150">
        <f>IF(N149="základní",J149,0)</f>
        <v>0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7" t="s">
        <v>84</v>
      </c>
      <c r="BK149" s="150">
        <f>ROUND(I149*H149,2)</f>
        <v>0</v>
      </c>
      <c r="BL149" s="17" t="s">
        <v>148</v>
      </c>
      <c r="BM149" s="149" t="s">
        <v>185</v>
      </c>
    </row>
    <row r="150" spans="2:65" s="12" customFormat="1">
      <c r="B150" s="151"/>
      <c r="D150" s="152" t="s">
        <v>160</v>
      </c>
      <c r="E150" s="153" t="s">
        <v>1</v>
      </c>
      <c r="F150" s="154" t="s">
        <v>186</v>
      </c>
      <c r="H150" s="155">
        <v>7.2</v>
      </c>
      <c r="I150" s="156"/>
      <c r="L150" s="151"/>
      <c r="M150" s="157"/>
      <c r="T150" s="158"/>
      <c r="AT150" s="153" t="s">
        <v>160</v>
      </c>
      <c r="AU150" s="153" t="s">
        <v>86</v>
      </c>
      <c r="AV150" s="12" t="s">
        <v>86</v>
      </c>
      <c r="AW150" s="12" t="s">
        <v>32</v>
      </c>
      <c r="AX150" s="12" t="s">
        <v>76</v>
      </c>
      <c r="AY150" s="153" t="s">
        <v>142</v>
      </c>
    </row>
    <row r="151" spans="2:65" s="13" customFormat="1">
      <c r="B151" s="159"/>
      <c r="D151" s="152" t="s">
        <v>160</v>
      </c>
      <c r="E151" s="160" t="s">
        <v>1</v>
      </c>
      <c r="F151" s="161" t="s">
        <v>162</v>
      </c>
      <c r="H151" s="162">
        <v>7.2</v>
      </c>
      <c r="I151" s="163"/>
      <c r="L151" s="159"/>
      <c r="M151" s="164"/>
      <c r="T151" s="165"/>
      <c r="AT151" s="160" t="s">
        <v>160</v>
      </c>
      <c r="AU151" s="160" t="s">
        <v>86</v>
      </c>
      <c r="AV151" s="13" t="s">
        <v>148</v>
      </c>
      <c r="AW151" s="13" t="s">
        <v>32</v>
      </c>
      <c r="AX151" s="13" t="s">
        <v>84</v>
      </c>
      <c r="AY151" s="160" t="s">
        <v>142</v>
      </c>
    </row>
    <row r="152" spans="2:65" s="1" customFormat="1" ht="16.5" customHeight="1">
      <c r="B152" s="32"/>
      <c r="C152" s="166" t="s">
        <v>187</v>
      </c>
      <c r="D152" s="166" t="s">
        <v>188</v>
      </c>
      <c r="E152" s="167" t="s">
        <v>189</v>
      </c>
      <c r="F152" s="168" t="s">
        <v>190</v>
      </c>
      <c r="G152" s="169" t="s">
        <v>179</v>
      </c>
      <c r="H152" s="170">
        <v>14.4</v>
      </c>
      <c r="I152" s="171"/>
      <c r="J152" s="172">
        <f>ROUND(I152*H152,2)</f>
        <v>0</v>
      </c>
      <c r="K152" s="173"/>
      <c r="L152" s="174"/>
      <c r="M152" s="175" t="s">
        <v>1</v>
      </c>
      <c r="N152" s="176" t="s">
        <v>41</v>
      </c>
      <c r="P152" s="147">
        <f>O152*H152</f>
        <v>0</v>
      </c>
      <c r="Q152" s="147">
        <v>1</v>
      </c>
      <c r="R152" s="147">
        <f>Q152*H152</f>
        <v>14.4</v>
      </c>
      <c r="S152" s="147">
        <v>0</v>
      </c>
      <c r="T152" s="148">
        <f>S152*H152</f>
        <v>0</v>
      </c>
      <c r="AR152" s="149" t="s">
        <v>176</v>
      </c>
      <c r="AT152" s="149" t="s">
        <v>188</v>
      </c>
      <c r="AU152" s="149" t="s">
        <v>86</v>
      </c>
      <c r="AY152" s="17" t="s">
        <v>142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7" t="s">
        <v>84</v>
      </c>
      <c r="BK152" s="150">
        <f>ROUND(I152*H152,2)</f>
        <v>0</v>
      </c>
      <c r="BL152" s="17" t="s">
        <v>148</v>
      </c>
      <c r="BM152" s="149" t="s">
        <v>191</v>
      </c>
    </row>
    <row r="153" spans="2:65" s="12" customFormat="1">
      <c r="B153" s="151"/>
      <c r="D153" s="152" t="s">
        <v>160</v>
      </c>
      <c r="E153" s="153" t="s">
        <v>1</v>
      </c>
      <c r="F153" s="154" t="s">
        <v>192</v>
      </c>
      <c r="H153" s="155">
        <v>14.4</v>
      </c>
      <c r="I153" s="156"/>
      <c r="L153" s="151"/>
      <c r="M153" s="157"/>
      <c r="T153" s="158"/>
      <c r="AT153" s="153" t="s">
        <v>160</v>
      </c>
      <c r="AU153" s="153" t="s">
        <v>86</v>
      </c>
      <c r="AV153" s="12" t="s">
        <v>86</v>
      </c>
      <c r="AW153" s="12" t="s">
        <v>32</v>
      </c>
      <c r="AX153" s="12" t="s">
        <v>76</v>
      </c>
      <c r="AY153" s="153" t="s">
        <v>142</v>
      </c>
    </row>
    <row r="154" spans="2:65" s="13" customFormat="1">
      <c r="B154" s="159"/>
      <c r="D154" s="152" t="s">
        <v>160</v>
      </c>
      <c r="E154" s="160" t="s">
        <v>1</v>
      </c>
      <c r="F154" s="161" t="s">
        <v>162</v>
      </c>
      <c r="H154" s="162">
        <v>14.4</v>
      </c>
      <c r="I154" s="163"/>
      <c r="L154" s="159"/>
      <c r="M154" s="164"/>
      <c r="T154" s="165"/>
      <c r="AT154" s="160" t="s">
        <v>160</v>
      </c>
      <c r="AU154" s="160" t="s">
        <v>86</v>
      </c>
      <c r="AV154" s="13" t="s">
        <v>148</v>
      </c>
      <c r="AW154" s="13" t="s">
        <v>32</v>
      </c>
      <c r="AX154" s="13" t="s">
        <v>84</v>
      </c>
      <c r="AY154" s="160" t="s">
        <v>142</v>
      </c>
    </row>
    <row r="155" spans="2:65" s="1" customFormat="1" ht="21.75" customHeight="1">
      <c r="B155" s="32"/>
      <c r="C155" s="137" t="s">
        <v>193</v>
      </c>
      <c r="D155" s="137" t="s">
        <v>144</v>
      </c>
      <c r="E155" s="138" t="s">
        <v>194</v>
      </c>
      <c r="F155" s="139" t="s">
        <v>195</v>
      </c>
      <c r="G155" s="140" t="s">
        <v>147</v>
      </c>
      <c r="H155" s="141">
        <v>42.25</v>
      </c>
      <c r="I155" s="142"/>
      <c r="J155" s="143">
        <f>ROUND(I155*H155,2)</f>
        <v>0</v>
      </c>
      <c r="K155" s="144"/>
      <c r="L155" s="32"/>
      <c r="M155" s="145" t="s">
        <v>1</v>
      </c>
      <c r="N155" s="146" t="s">
        <v>41</v>
      </c>
      <c r="P155" s="147">
        <f>O155*H155</f>
        <v>0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AR155" s="149" t="s">
        <v>148</v>
      </c>
      <c r="AT155" s="149" t="s">
        <v>144</v>
      </c>
      <c r="AU155" s="149" t="s">
        <v>86</v>
      </c>
      <c r="AY155" s="17" t="s">
        <v>142</v>
      </c>
      <c r="BE155" s="150">
        <f>IF(N155="základní",J155,0)</f>
        <v>0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7" t="s">
        <v>84</v>
      </c>
      <c r="BK155" s="150">
        <f>ROUND(I155*H155,2)</f>
        <v>0</v>
      </c>
      <c r="BL155" s="17" t="s">
        <v>148</v>
      </c>
      <c r="BM155" s="149" t="s">
        <v>196</v>
      </c>
    </row>
    <row r="156" spans="2:65" s="11" customFormat="1" ht="22.9" customHeight="1">
      <c r="B156" s="125"/>
      <c r="D156" s="126" t="s">
        <v>75</v>
      </c>
      <c r="E156" s="135" t="s">
        <v>153</v>
      </c>
      <c r="F156" s="135" t="s">
        <v>197</v>
      </c>
      <c r="I156" s="128"/>
      <c r="J156" s="136">
        <f>BK156</f>
        <v>0</v>
      </c>
      <c r="L156" s="125"/>
      <c r="M156" s="130"/>
      <c r="P156" s="131">
        <f>SUM(P157:P163)</f>
        <v>0</v>
      </c>
      <c r="R156" s="131">
        <f>SUM(R157:R163)</f>
        <v>77.791922</v>
      </c>
      <c r="T156" s="132">
        <f>SUM(T157:T163)</f>
        <v>0</v>
      </c>
      <c r="AR156" s="126" t="s">
        <v>84</v>
      </c>
      <c r="AT156" s="133" t="s">
        <v>75</v>
      </c>
      <c r="AU156" s="133" t="s">
        <v>84</v>
      </c>
      <c r="AY156" s="126" t="s">
        <v>142</v>
      </c>
      <c r="BK156" s="134">
        <f>SUM(BK157:BK163)</f>
        <v>0</v>
      </c>
    </row>
    <row r="157" spans="2:65" s="1" customFormat="1" ht="24.2" customHeight="1">
      <c r="B157" s="32"/>
      <c r="C157" s="137" t="s">
        <v>8</v>
      </c>
      <c r="D157" s="137" t="s">
        <v>144</v>
      </c>
      <c r="E157" s="138" t="s">
        <v>198</v>
      </c>
      <c r="F157" s="139" t="s">
        <v>199</v>
      </c>
      <c r="G157" s="140" t="s">
        <v>200</v>
      </c>
      <c r="H157" s="141">
        <v>288.39999999999998</v>
      </c>
      <c r="I157" s="142"/>
      <c r="J157" s="143">
        <f>ROUND(I157*H157,2)</f>
        <v>0</v>
      </c>
      <c r="K157" s="144"/>
      <c r="L157" s="32"/>
      <c r="M157" s="145" t="s">
        <v>1</v>
      </c>
      <c r="N157" s="146" t="s">
        <v>41</v>
      </c>
      <c r="P157" s="147">
        <f>O157*H157</f>
        <v>0</v>
      </c>
      <c r="Q157" s="147">
        <v>0.26878000000000002</v>
      </c>
      <c r="R157" s="147">
        <f>Q157*H157</f>
        <v>77.516152000000005</v>
      </c>
      <c r="S157" s="147">
        <v>0</v>
      </c>
      <c r="T157" s="148">
        <f>S157*H157</f>
        <v>0</v>
      </c>
      <c r="AR157" s="149" t="s">
        <v>148</v>
      </c>
      <c r="AT157" s="149" t="s">
        <v>144</v>
      </c>
      <c r="AU157" s="149" t="s">
        <v>86</v>
      </c>
      <c r="AY157" s="17" t="s">
        <v>142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7" t="s">
        <v>84</v>
      </c>
      <c r="BK157" s="150">
        <f>ROUND(I157*H157,2)</f>
        <v>0</v>
      </c>
      <c r="BL157" s="17" t="s">
        <v>148</v>
      </c>
      <c r="BM157" s="149" t="s">
        <v>201</v>
      </c>
    </row>
    <row r="158" spans="2:65" s="1" customFormat="1" ht="24.2" customHeight="1">
      <c r="B158" s="32"/>
      <c r="C158" s="137" t="s">
        <v>202</v>
      </c>
      <c r="D158" s="137" t="s">
        <v>144</v>
      </c>
      <c r="E158" s="138" t="s">
        <v>203</v>
      </c>
      <c r="F158" s="139" t="s">
        <v>204</v>
      </c>
      <c r="G158" s="140" t="s">
        <v>179</v>
      </c>
      <c r="H158" s="141">
        <v>0.253</v>
      </c>
      <c r="I158" s="142"/>
      <c r="J158" s="143">
        <f>ROUND(I158*H158,2)</f>
        <v>0</v>
      </c>
      <c r="K158" s="144"/>
      <c r="L158" s="32"/>
      <c r="M158" s="145" t="s">
        <v>1</v>
      </c>
      <c r="N158" s="146" t="s">
        <v>41</v>
      </c>
      <c r="P158" s="147">
        <f>O158*H158</f>
        <v>0</v>
      </c>
      <c r="Q158" s="147">
        <v>1.0900000000000001</v>
      </c>
      <c r="R158" s="147">
        <f>Q158*H158</f>
        <v>0.27577000000000002</v>
      </c>
      <c r="S158" s="147">
        <v>0</v>
      </c>
      <c r="T158" s="148">
        <f>S158*H158</f>
        <v>0</v>
      </c>
      <c r="AR158" s="149" t="s">
        <v>148</v>
      </c>
      <c r="AT158" s="149" t="s">
        <v>144</v>
      </c>
      <c r="AU158" s="149" t="s">
        <v>86</v>
      </c>
      <c r="AY158" s="17" t="s">
        <v>142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7" t="s">
        <v>84</v>
      </c>
      <c r="BK158" s="150">
        <f>ROUND(I158*H158,2)</f>
        <v>0</v>
      </c>
      <c r="BL158" s="17" t="s">
        <v>148</v>
      </c>
      <c r="BM158" s="149" t="s">
        <v>205</v>
      </c>
    </row>
    <row r="159" spans="2:65" s="14" customFormat="1">
      <c r="B159" s="177"/>
      <c r="D159" s="152" t="s">
        <v>160</v>
      </c>
      <c r="E159" s="178" t="s">
        <v>1</v>
      </c>
      <c r="F159" s="179" t="s">
        <v>206</v>
      </c>
      <c r="H159" s="178" t="s">
        <v>1</v>
      </c>
      <c r="I159" s="180"/>
      <c r="L159" s="177"/>
      <c r="M159" s="181"/>
      <c r="T159" s="182"/>
      <c r="AT159" s="178" t="s">
        <v>160</v>
      </c>
      <c r="AU159" s="178" t="s">
        <v>86</v>
      </c>
      <c r="AV159" s="14" t="s">
        <v>84</v>
      </c>
      <c r="AW159" s="14" t="s">
        <v>32</v>
      </c>
      <c r="AX159" s="14" t="s">
        <v>76</v>
      </c>
      <c r="AY159" s="178" t="s">
        <v>142</v>
      </c>
    </row>
    <row r="160" spans="2:65" s="12" customFormat="1">
      <c r="B160" s="151"/>
      <c r="D160" s="152" t="s">
        <v>160</v>
      </c>
      <c r="E160" s="153" t="s">
        <v>1</v>
      </c>
      <c r="F160" s="154" t="s">
        <v>207</v>
      </c>
      <c r="H160" s="155">
        <v>0.22</v>
      </c>
      <c r="I160" s="156"/>
      <c r="L160" s="151"/>
      <c r="M160" s="157"/>
      <c r="T160" s="158"/>
      <c r="AT160" s="153" t="s">
        <v>160</v>
      </c>
      <c r="AU160" s="153" t="s">
        <v>86</v>
      </c>
      <c r="AV160" s="12" t="s">
        <v>86</v>
      </c>
      <c r="AW160" s="12" t="s">
        <v>32</v>
      </c>
      <c r="AX160" s="12" t="s">
        <v>76</v>
      </c>
      <c r="AY160" s="153" t="s">
        <v>142</v>
      </c>
    </row>
    <row r="161" spans="2:65" s="15" customFormat="1">
      <c r="B161" s="183"/>
      <c r="D161" s="152" t="s">
        <v>160</v>
      </c>
      <c r="E161" s="184" t="s">
        <v>1</v>
      </c>
      <c r="F161" s="185" t="s">
        <v>208</v>
      </c>
      <c r="H161" s="186">
        <v>0.22</v>
      </c>
      <c r="I161" s="187"/>
      <c r="L161" s="183"/>
      <c r="M161" s="188"/>
      <c r="T161" s="189"/>
      <c r="AT161" s="184" t="s">
        <v>160</v>
      </c>
      <c r="AU161" s="184" t="s">
        <v>86</v>
      </c>
      <c r="AV161" s="15" t="s">
        <v>153</v>
      </c>
      <c r="AW161" s="15" t="s">
        <v>32</v>
      </c>
      <c r="AX161" s="15" t="s">
        <v>76</v>
      </c>
      <c r="AY161" s="184" t="s">
        <v>142</v>
      </c>
    </row>
    <row r="162" spans="2:65" s="12" customFormat="1">
      <c r="B162" s="151"/>
      <c r="D162" s="152" t="s">
        <v>160</v>
      </c>
      <c r="E162" s="153" t="s">
        <v>1</v>
      </c>
      <c r="F162" s="154" t="s">
        <v>209</v>
      </c>
      <c r="H162" s="155">
        <v>3.3000000000000002E-2</v>
      </c>
      <c r="I162" s="156"/>
      <c r="L162" s="151"/>
      <c r="M162" s="157"/>
      <c r="T162" s="158"/>
      <c r="AT162" s="153" t="s">
        <v>160</v>
      </c>
      <c r="AU162" s="153" t="s">
        <v>86</v>
      </c>
      <c r="AV162" s="12" t="s">
        <v>86</v>
      </c>
      <c r="AW162" s="12" t="s">
        <v>32</v>
      </c>
      <c r="AX162" s="12" t="s">
        <v>76</v>
      </c>
      <c r="AY162" s="153" t="s">
        <v>142</v>
      </c>
    </row>
    <row r="163" spans="2:65" s="13" customFormat="1">
      <c r="B163" s="159"/>
      <c r="D163" s="152" t="s">
        <v>160</v>
      </c>
      <c r="E163" s="160" t="s">
        <v>1</v>
      </c>
      <c r="F163" s="161" t="s">
        <v>162</v>
      </c>
      <c r="H163" s="162">
        <v>0.253</v>
      </c>
      <c r="I163" s="163"/>
      <c r="L163" s="159"/>
      <c r="M163" s="164"/>
      <c r="T163" s="165"/>
      <c r="AT163" s="160" t="s">
        <v>160</v>
      </c>
      <c r="AU163" s="160" t="s">
        <v>86</v>
      </c>
      <c r="AV163" s="13" t="s">
        <v>148</v>
      </c>
      <c r="AW163" s="13" t="s">
        <v>32</v>
      </c>
      <c r="AX163" s="13" t="s">
        <v>84</v>
      </c>
      <c r="AY163" s="160" t="s">
        <v>142</v>
      </c>
    </row>
    <row r="164" spans="2:65" s="11" customFormat="1" ht="22.9" customHeight="1">
      <c r="B164" s="125"/>
      <c r="D164" s="126" t="s">
        <v>75</v>
      </c>
      <c r="E164" s="135" t="s">
        <v>167</v>
      </c>
      <c r="F164" s="135" t="s">
        <v>210</v>
      </c>
      <c r="I164" s="128"/>
      <c r="J164" s="136">
        <f>BK164</f>
        <v>0</v>
      </c>
      <c r="L164" s="125"/>
      <c r="M164" s="130"/>
      <c r="P164" s="131">
        <f>SUM(P165:P205)</f>
        <v>0</v>
      </c>
      <c r="R164" s="131">
        <f>SUM(R165:R205)</f>
        <v>38.853004400000003</v>
      </c>
      <c r="T164" s="132">
        <f>SUM(T165:T205)</f>
        <v>0</v>
      </c>
      <c r="AR164" s="126" t="s">
        <v>84</v>
      </c>
      <c r="AT164" s="133" t="s">
        <v>75</v>
      </c>
      <c r="AU164" s="133" t="s">
        <v>84</v>
      </c>
      <c r="AY164" s="126" t="s">
        <v>142</v>
      </c>
      <c r="BK164" s="134">
        <f>SUM(BK165:BK205)</f>
        <v>0</v>
      </c>
    </row>
    <row r="165" spans="2:65" s="1" customFormat="1" ht="24.2" customHeight="1">
      <c r="B165" s="32"/>
      <c r="C165" s="137" t="s">
        <v>211</v>
      </c>
      <c r="D165" s="137" t="s">
        <v>144</v>
      </c>
      <c r="E165" s="138" t="s">
        <v>212</v>
      </c>
      <c r="F165" s="139" t="s">
        <v>213</v>
      </c>
      <c r="G165" s="140" t="s">
        <v>200</v>
      </c>
      <c r="H165" s="141">
        <v>467.404</v>
      </c>
      <c r="I165" s="142"/>
      <c r="J165" s="143">
        <f>ROUND(I165*H165,2)</f>
        <v>0</v>
      </c>
      <c r="K165" s="144"/>
      <c r="L165" s="32"/>
      <c r="M165" s="145" t="s">
        <v>1</v>
      </c>
      <c r="N165" s="146" t="s">
        <v>41</v>
      </c>
      <c r="P165" s="147">
        <f>O165*H165</f>
        <v>0</v>
      </c>
      <c r="Q165" s="147">
        <v>1.575E-2</v>
      </c>
      <c r="R165" s="147">
        <f>Q165*H165</f>
        <v>7.3616130000000002</v>
      </c>
      <c r="S165" s="147">
        <v>0</v>
      </c>
      <c r="T165" s="148">
        <f>S165*H165</f>
        <v>0</v>
      </c>
      <c r="AR165" s="149" t="s">
        <v>148</v>
      </c>
      <c r="AT165" s="149" t="s">
        <v>144</v>
      </c>
      <c r="AU165" s="149" t="s">
        <v>86</v>
      </c>
      <c r="AY165" s="17" t="s">
        <v>142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7" t="s">
        <v>84</v>
      </c>
      <c r="BK165" s="150">
        <f>ROUND(I165*H165,2)</f>
        <v>0</v>
      </c>
      <c r="BL165" s="17" t="s">
        <v>148</v>
      </c>
      <c r="BM165" s="149" t="s">
        <v>214</v>
      </c>
    </row>
    <row r="166" spans="2:65" s="14" customFormat="1">
      <c r="B166" s="177"/>
      <c r="D166" s="152" t="s">
        <v>160</v>
      </c>
      <c r="E166" s="178" t="s">
        <v>1</v>
      </c>
      <c r="F166" s="179" t="s">
        <v>215</v>
      </c>
      <c r="H166" s="178" t="s">
        <v>1</v>
      </c>
      <c r="I166" s="180"/>
      <c r="L166" s="177"/>
      <c r="M166" s="181"/>
      <c r="T166" s="182"/>
      <c r="AT166" s="178" t="s">
        <v>160</v>
      </c>
      <c r="AU166" s="178" t="s">
        <v>86</v>
      </c>
      <c r="AV166" s="14" t="s">
        <v>84</v>
      </c>
      <c r="AW166" s="14" t="s">
        <v>32</v>
      </c>
      <c r="AX166" s="14" t="s">
        <v>76</v>
      </c>
      <c r="AY166" s="178" t="s">
        <v>142</v>
      </c>
    </row>
    <row r="167" spans="2:65" s="12" customFormat="1">
      <c r="B167" s="151"/>
      <c r="D167" s="152" t="s">
        <v>160</v>
      </c>
      <c r="E167" s="153" t="s">
        <v>1</v>
      </c>
      <c r="F167" s="154" t="s">
        <v>216</v>
      </c>
      <c r="H167" s="155">
        <v>350</v>
      </c>
      <c r="I167" s="156"/>
      <c r="L167" s="151"/>
      <c r="M167" s="157"/>
      <c r="T167" s="158"/>
      <c r="AT167" s="153" t="s">
        <v>160</v>
      </c>
      <c r="AU167" s="153" t="s">
        <v>86</v>
      </c>
      <c r="AV167" s="12" t="s">
        <v>86</v>
      </c>
      <c r="AW167" s="12" t="s">
        <v>32</v>
      </c>
      <c r="AX167" s="12" t="s">
        <v>76</v>
      </c>
      <c r="AY167" s="153" t="s">
        <v>142</v>
      </c>
    </row>
    <row r="168" spans="2:65" s="14" customFormat="1">
      <c r="B168" s="177"/>
      <c r="D168" s="152" t="s">
        <v>160</v>
      </c>
      <c r="E168" s="178" t="s">
        <v>1</v>
      </c>
      <c r="F168" s="179" t="s">
        <v>217</v>
      </c>
      <c r="H168" s="178" t="s">
        <v>1</v>
      </c>
      <c r="I168" s="180"/>
      <c r="L168" s="177"/>
      <c r="M168" s="181"/>
      <c r="T168" s="182"/>
      <c r="AT168" s="178" t="s">
        <v>160</v>
      </c>
      <c r="AU168" s="178" t="s">
        <v>86</v>
      </c>
      <c r="AV168" s="14" t="s">
        <v>84</v>
      </c>
      <c r="AW168" s="14" t="s">
        <v>32</v>
      </c>
      <c r="AX168" s="14" t="s">
        <v>76</v>
      </c>
      <c r="AY168" s="178" t="s">
        <v>142</v>
      </c>
    </row>
    <row r="169" spans="2:65" s="12" customFormat="1">
      <c r="B169" s="151"/>
      <c r="D169" s="152" t="s">
        <v>160</v>
      </c>
      <c r="E169" s="153" t="s">
        <v>1</v>
      </c>
      <c r="F169" s="154" t="s">
        <v>218</v>
      </c>
      <c r="H169" s="155">
        <v>117.404</v>
      </c>
      <c r="I169" s="156"/>
      <c r="L169" s="151"/>
      <c r="M169" s="157"/>
      <c r="T169" s="158"/>
      <c r="AT169" s="153" t="s">
        <v>160</v>
      </c>
      <c r="AU169" s="153" t="s">
        <v>86</v>
      </c>
      <c r="AV169" s="12" t="s">
        <v>86</v>
      </c>
      <c r="AW169" s="12" t="s">
        <v>32</v>
      </c>
      <c r="AX169" s="12" t="s">
        <v>76</v>
      </c>
      <c r="AY169" s="153" t="s">
        <v>142</v>
      </c>
    </row>
    <row r="170" spans="2:65" s="13" customFormat="1">
      <c r="B170" s="159"/>
      <c r="D170" s="152" t="s">
        <v>160</v>
      </c>
      <c r="E170" s="160" t="s">
        <v>1</v>
      </c>
      <c r="F170" s="161" t="s">
        <v>162</v>
      </c>
      <c r="H170" s="162">
        <v>467.404</v>
      </c>
      <c r="I170" s="163"/>
      <c r="L170" s="159"/>
      <c r="M170" s="164"/>
      <c r="T170" s="165"/>
      <c r="AT170" s="160" t="s">
        <v>160</v>
      </c>
      <c r="AU170" s="160" t="s">
        <v>86</v>
      </c>
      <c r="AV170" s="13" t="s">
        <v>148</v>
      </c>
      <c r="AW170" s="13" t="s">
        <v>32</v>
      </c>
      <c r="AX170" s="13" t="s">
        <v>84</v>
      </c>
      <c r="AY170" s="160" t="s">
        <v>142</v>
      </c>
    </row>
    <row r="171" spans="2:65" s="1" customFormat="1" ht="24.2" customHeight="1">
      <c r="B171" s="32"/>
      <c r="C171" s="137" t="s">
        <v>219</v>
      </c>
      <c r="D171" s="137" t="s">
        <v>144</v>
      </c>
      <c r="E171" s="138" t="s">
        <v>220</v>
      </c>
      <c r="F171" s="139" t="s">
        <v>221</v>
      </c>
      <c r="G171" s="140" t="s">
        <v>200</v>
      </c>
      <c r="H171" s="141">
        <v>3739.232</v>
      </c>
      <c r="I171" s="142"/>
      <c r="J171" s="143">
        <f>ROUND(I171*H171,2)</f>
        <v>0</v>
      </c>
      <c r="K171" s="144"/>
      <c r="L171" s="32"/>
      <c r="M171" s="145" t="s">
        <v>1</v>
      </c>
      <c r="N171" s="146" t="s">
        <v>41</v>
      </c>
      <c r="P171" s="147">
        <f>O171*H171</f>
        <v>0</v>
      </c>
      <c r="Q171" s="147">
        <v>7.9000000000000008E-3</v>
      </c>
      <c r="R171" s="147">
        <f>Q171*H171</f>
        <v>29.539932800000003</v>
      </c>
      <c r="S171" s="147">
        <v>0</v>
      </c>
      <c r="T171" s="148">
        <f>S171*H171</f>
        <v>0</v>
      </c>
      <c r="AR171" s="149" t="s">
        <v>148</v>
      </c>
      <c r="AT171" s="149" t="s">
        <v>144</v>
      </c>
      <c r="AU171" s="149" t="s">
        <v>86</v>
      </c>
      <c r="AY171" s="17" t="s">
        <v>142</v>
      </c>
      <c r="BE171" s="150">
        <f>IF(N171="základní",J171,0)</f>
        <v>0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7" t="s">
        <v>84</v>
      </c>
      <c r="BK171" s="150">
        <f>ROUND(I171*H171,2)</f>
        <v>0</v>
      </c>
      <c r="BL171" s="17" t="s">
        <v>148</v>
      </c>
      <c r="BM171" s="149" t="s">
        <v>222</v>
      </c>
    </row>
    <row r="172" spans="2:65" s="12" customFormat="1">
      <c r="B172" s="151"/>
      <c r="D172" s="152" t="s">
        <v>160</v>
      </c>
      <c r="F172" s="154" t="s">
        <v>223</v>
      </c>
      <c r="H172" s="155">
        <v>3739.232</v>
      </c>
      <c r="I172" s="156"/>
      <c r="L172" s="151"/>
      <c r="M172" s="157"/>
      <c r="T172" s="158"/>
      <c r="AT172" s="153" t="s">
        <v>160</v>
      </c>
      <c r="AU172" s="153" t="s">
        <v>86</v>
      </c>
      <c r="AV172" s="12" t="s">
        <v>86</v>
      </c>
      <c r="AW172" s="12" t="s">
        <v>4</v>
      </c>
      <c r="AX172" s="12" t="s">
        <v>84</v>
      </c>
      <c r="AY172" s="153" t="s">
        <v>142</v>
      </c>
    </row>
    <row r="173" spans="2:65" s="1" customFormat="1" ht="24.2" customHeight="1">
      <c r="B173" s="32"/>
      <c r="C173" s="137" t="s">
        <v>224</v>
      </c>
      <c r="D173" s="137" t="s">
        <v>144</v>
      </c>
      <c r="E173" s="138" t="s">
        <v>225</v>
      </c>
      <c r="F173" s="139" t="s">
        <v>226</v>
      </c>
      <c r="G173" s="140" t="s">
        <v>147</v>
      </c>
      <c r="H173" s="141">
        <v>2.0209999999999999</v>
      </c>
      <c r="I173" s="142"/>
      <c r="J173" s="143">
        <f>ROUND(I173*H173,2)</f>
        <v>0</v>
      </c>
      <c r="K173" s="144"/>
      <c r="L173" s="32"/>
      <c r="M173" s="145" t="s">
        <v>1</v>
      </c>
      <c r="N173" s="146" t="s">
        <v>41</v>
      </c>
      <c r="P173" s="147">
        <f>O173*H173</f>
        <v>0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AR173" s="149" t="s">
        <v>148</v>
      </c>
      <c r="AT173" s="149" t="s">
        <v>144</v>
      </c>
      <c r="AU173" s="149" t="s">
        <v>86</v>
      </c>
      <c r="AY173" s="17" t="s">
        <v>142</v>
      </c>
      <c r="BE173" s="150">
        <f>IF(N173="základní",J173,0)</f>
        <v>0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7" t="s">
        <v>84</v>
      </c>
      <c r="BK173" s="150">
        <f>ROUND(I173*H173,2)</f>
        <v>0</v>
      </c>
      <c r="BL173" s="17" t="s">
        <v>148</v>
      </c>
      <c r="BM173" s="149" t="s">
        <v>227</v>
      </c>
    </row>
    <row r="174" spans="2:65" s="12" customFormat="1">
      <c r="B174" s="151"/>
      <c r="D174" s="152" t="s">
        <v>160</v>
      </c>
      <c r="E174" s="153" t="s">
        <v>1</v>
      </c>
      <c r="F174" s="154" t="s">
        <v>228</v>
      </c>
      <c r="H174" s="155">
        <v>1.556</v>
      </c>
      <c r="I174" s="156"/>
      <c r="L174" s="151"/>
      <c r="M174" s="157"/>
      <c r="T174" s="158"/>
      <c r="AT174" s="153" t="s">
        <v>160</v>
      </c>
      <c r="AU174" s="153" t="s">
        <v>86</v>
      </c>
      <c r="AV174" s="12" t="s">
        <v>86</v>
      </c>
      <c r="AW174" s="12" t="s">
        <v>32</v>
      </c>
      <c r="AX174" s="12" t="s">
        <v>76</v>
      </c>
      <c r="AY174" s="153" t="s">
        <v>142</v>
      </c>
    </row>
    <row r="175" spans="2:65" s="12" customFormat="1">
      <c r="B175" s="151"/>
      <c r="D175" s="152" t="s">
        <v>160</v>
      </c>
      <c r="E175" s="153" t="s">
        <v>1</v>
      </c>
      <c r="F175" s="154" t="s">
        <v>229</v>
      </c>
      <c r="H175" s="155">
        <v>0.22500000000000001</v>
      </c>
      <c r="I175" s="156"/>
      <c r="L175" s="151"/>
      <c r="M175" s="157"/>
      <c r="T175" s="158"/>
      <c r="AT175" s="153" t="s">
        <v>160</v>
      </c>
      <c r="AU175" s="153" t="s">
        <v>86</v>
      </c>
      <c r="AV175" s="12" t="s">
        <v>86</v>
      </c>
      <c r="AW175" s="12" t="s">
        <v>32</v>
      </c>
      <c r="AX175" s="12" t="s">
        <v>76</v>
      </c>
      <c r="AY175" s="153" t="s">
        <v>142</v>
      </c>
    </row>
    <row r="176" spans="2:65" s="12" customFormat="1">
      <c r="B176" s="151"/>
      <c r="D176" s="152" t="s">
        <v>160</v>
      </c>
      <c r="E176" s="153" t="s">
        <v>1</v>
      </c>
      <c r="F176" s="154" t="s">
        <v>230</v>
      </c>
      <c r="H176" s="155">
        <v>0.24</v>
      </c>
      <c r="I176" s="156"/>
      <c r="L176" s="151"/>
      <c r="M176" s="157"/>
      <c r="T176" s="158"/>
      <c r="AT176" s="153" t="s">
        <v>160</v>
      </c>
      <c r="AU176" s="153" t="s">
        <v>86</v>
      </c>
      <c r="AV176" s="12" t="s">
        <v>86</v>
      </c>
      <c r="AW176" s="12" t="s">
        <v>32</v>
      </c>
      <c r="AX176" s="12" t="s">
        <v>76</v>
      </c>
      <c r="AY176" s="153" t="s">
        <v>142</v>
      </c>
    </row>
    <row r="177" spans="2:65" s="13" customFormat="1">
      <c r="B177" s="159"/>
      <c r="D177" s="152" t="s">
        <v>160</v>
      </c>
      <c r="E177" s="160" t="s">
        <v>1</v>
      </c>
      <c r="F177" s="161" t="s">
        <v>162</v>
      </c>
      <c r="H177" s="162">
        <v>2.0209999999999999</v>
      </c>
      <c r="I177" s="163"/>
      <c r="L177" s="159"/>
      <c r="M177" s="164"/>
      <c r="T177" s="165"/>
      <c r="AT177" s="160" t="s">
        <v>160</v>
      </c>
      <c r="AU177" s="160" t="s">
        <v>86</v>
      </c>
      <c r="AV177" s="13" t="s">
        <v>148</v>
      </c>
      <c r="AW177" s="13" t="s">
        <v>32</v>
      </c>
      <c r="AX177" s="13" t="s">
        <v>84</v>
      </c>
      <c r="AY177" s="160" t="s">
        <v>142</v>
      </c>
    </row>
    <row r="178" spans="2:65" s="1" customFormat="1" ht="24.2" customHeight="1">
      <c r="B178" s="32"/>
      <c r="C178" s="137" t="s">
        <v>231</v>
      </c>
      <c r="D178" s="137" t="s">
        <v>144</v>
      </c>
      <c r="E178" s="138" t="s">
        <v>232</v>
      </c>
      <c r="F178" s="139" t="s">
        <v>233</v>
      </c>
      <c r="G178" s="140" t="s">
        <v>147</v>
      </c>
      <c r="H178" s="141">
        <v>0.78</v>
      </c>
      <c r="I178" s="142"/>
      <c r="J178" s="143">
        <f>ROUND(I178*H178,2)</f>
        <v>0</v>
      </c>
      <c r="K178" s="144"/>
      <c r="L178" s="32"/>
      <c r="M178" s="145" t="s">
        <v>1</v>
      </c>
      <c r="N178" s="146" t="s">
        <v>41</v>
      </c>
      <c r="P178" s="147">
        <f>O178*H178</f>
        <v>0</v>
      </c>
      <c r="Q178" s="147">
        <v>2.5018699999999998</v>
      </c>
      <c r="R178" s="147">
        <f>Q178*H178</f>
        <v>1.9514585999999998</v>
      </c>
      <c r="S178" s="147">
        <v>0</v>
      </c>
      <c r="T178" s="148">
        <f>S178*H178</f>
        <v>0</v>
      </c>
      <c r="AR178" s="149" t="s">
        <v>148</v>
      </c>
      <c r="AT178" s="149" t="s">
        <v>144</v>
      </c>
      <c r="AU178" s="149" t="s">
        <v>86</v>
      </c>
      <c r="AY178" s="17" t="s">
        <v>142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7" t="s">
        <v>84</v>
      </c>
      <c r="BK178" s="150">
        <f>ROUND(I178*H178,2)</f>
        <v>0</v>
      </c>
      <c r="BL178" s="17" t="s">
        <v>148</v>
      </c>
      <c r="BM178" s="149" t="s">
        <v>234</v>
      </c>
    </row>
    <row r="179" spans="2:65" s="12" customFormat="1">
      <c r="B179" s="151"/>
      <c r="D179" s="152" t="s">
        <v>160</v>
      </c>
      <c r="E179" s="153" t="s">
        <v>1</v>
      </c>
      <c r="F179" s="154" t="s">
        <v>235</v>
      </c>
      <c r="H179" s="155">
        <v>0.78</v>
      </c>
      <c r="I179" s="156"/>
      <c r="L179" s="151"/>
      <c r="M179" s="157"/>
      <c r="T179" s="158"/>
      <c r="AT179" s="153" t="s">
        <v>160</v>
      </c>
      <c r="AU179" s="153" t="s">
        <v>86</v>
      </c>
      <c r="AV179" s="12" t="s">
        <v>86</v>
      </c>
      <c r="AW179" s="12" t="s">
        <v>32</v>
      </c>
      <c r="AX179" s="12" t="s">
        <v>76</v>
      </c>
      <c r="AY179" s="153" t="s">
        <v>142</v>
      </c>
    </row>
    <row r="180" spans="2:65" s="13" customFormat="1">
      <c r="B180" s="159"/>
      <c r="D180" s="152" t="s">
        <v>160</v>
      </c>
      <c r="E180" s="160" t="s">
        <v>1</v>
      </c>
      <c r="F180" s="161" t="s">
        <v>162</v>
      </c>
      <c r="H180" s="162">
        <v>0.78</v>
      </c>
      <c r="I180" s="163"/>
      <c r="L180" s="159"/>
      <c r="M180" s="164"/>
      <c r="T180" s="165"/>
      <c r="AT180" s="160" t="s">
        <v>160</v>
      </c>
      <c r="AU180" s="160" t="s">
        <v>86</v>
      </c>
      <c r="AV180" s="13" t="s">
        <v>148</v>
      </c>
      <c r="AW180" s="13" t="s">
        <v>32</v>
      </c>
      <c r="AX180" s="13" t="s">
        <v>84</v>
      </c>
      <c r="AY180" s="160" t="s">
        <v>142</v>
      </c>
    </row>
    <row r="181" spans="2:65" s="1" customFormat="1" ht="24.2" customHeight="1">
      <c r="B181" s="32"/>
      <c r="C181" s="137" t="s">
        <v>236</v>
      </c>
      <c r="D181" s="137" t="s">
        <v>144</v>
      </c>
      <c r="E181" s="138" t="s">
        <v>237</v>
      </c>
      <c r="F181" s="139" t="s">
        <v>238</v>
      </c>
      <c r="G181" s="140" t="s">
        <v>147</v>
      </c>
      <c r="H181" s="141">
        <v>2.0209999999999999</v>
      </c>
      <c r="I181" s="142"/>
      <c r="J181" s="143">
        <f>ROUND(I181*H181,2)</f>
        <v>0</v>
      </c>
      <c r="K181" s="144"/>
      <c r="L181" s="32"/>
      <c r="M181" s="145" t="s">
        <v>1</v>
      </c>
      <c r="N181" s="146" t="s">
        <v>41</v>
      </c>
      <c r="P181" s="147">
        <f>O181*H181</f>
        <v>0</v>
      </c>
      <c r="Q181" s="147">
        <v>0</v>
      </c>
      <c r="R181" s="147">
        <f>Q181*H181</f>
        <v>0</v>
      </c>
      <c r="S181" s="147">
        <v>0</v>
      </c>
      <c r="T181" s="148">
        <f>S181*H181</f>
        <v>0</v>
      </c>
      <c r="AR181" s="149" t="s">
        <v>148</v>
      </c>
      <c r="AT181" s="149" t="s">
        <v>144</v>
      </c>
      <c r="AU181" s="149" t="s">
        <v>86</v>
      </c>
      <c r="AY181" s="17" t="s">
        <v>142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84</v>
      </c>
      <c r="BK181" s="150">
        <f>ROUND(I181*H181,2)</f>
        <v>0</v>
      </c>
      <c r="BL181" s="17" t="s">
        <v>148</v>
      </c>
      <c r="BM181" s="149" t="s">
        <v>239</v>
      </c>
    </row>
    <row r="182" spans="2:65" s="1" customFormat="1" ht="24.2" customHeight="1">
      <c r="B182" s="32"/>
      <c r="C182" s="137" t="s">
        <v>240</v>
      </c>
      <c r="D182" s="137" t="s">
        <v>144</v>
      </c>
      <c r="E182" s="138" t="s">
        <v>241</v>
      </c>
      <c r="F182" s="139" t="s">
        <v>242</v>
      </c>
      <c r="G182" s="140" t="s">
        <v>147</v>
      </c>
      <c r="H182" s="141">
        <v>0.78</v>
      </c>
      <c r="I182" s="142"/>
      <c r="J182" s="143">
        <f>ROUND(I182*H182,2)</f>
        <v>0</v>
      </c>
      <c r="K182" s="144"/>
      <c r="L182" s="32"/>
      <c r="M182" s="145" t="s">
        <v>1</v>
      </c>
      <c r="N182" s="146" t="s">
        <v>41</v>
      </c>
      <c r="P182" s="147">
        <f>O182*H182</f>
        <v>0</v>
      </c>
      <c r="Q182" s="147">
        <v>0</v>
      </c>
      <c r="R182" s="147">
        <f>Q182*H182</f>
        <v>0</v>
      </c>
      <c r="S182" s="147">
        <v>0</v>
      </c>
      <c r="T182" s="148">
        <f>S182*H182</f>
        <v>0</v>
      </c>
      <c r="AR182" s="149" t="s">
        <v>148</v>
      </c>
      <c r="AT182" s="149" t="s">
        <v>144</v>
      </c>
      <c r="AU182" s="149" t="s">
        <v>86</v>
      </c>
      <c r="AY182" s="17" t="s">
        <v>142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7" t="s">
        <v>84</v>
      </c>
      <c r="BK182" s="150">
        <f>ROUND(I182*H182,2)</f>
        <v>0</v>
      </c>
      <c r="BL182" s="17" t="s">
        <v>148</v>
      </c>
      <c r="BM182" s="149" t="s">
        <v>243</v>
      </c>
    </row>
    <row r="183" spans="2:65" s="1" customFormat="1" ht="24.2" customHeight="1">
      <c r="B183" s="32"/>
      <c r="C183" s="137" t="s">
        <v>244</v>
      </c>
      <c r="D183" s="137" t="s">
        <v>144</v>
      </c>
      <c r="E183" s="138" t="s">
        <v>245</v>
      </c>
      <c r="F183" s="139" t="s">
        <v>246</v>
      </c>
      <c r="G183" s="140" t="s">
        <v>147</v>
      </c>
      <c r="H183" s="141">
        <v>1.9710000000000001</v>
      </c>
      <c r="I183" s="142"/>
      <c r="J183" s="143">
        <f>ROUND(I183*H183,2)</f>
        <v>0</v>
      </c>
      <c r="K183" s="144"/>
      <c r="L183" s="32"/>
      <c r="M183" s="145" t="s">
        <v>1</v>
      </c>
      <c r="N183" s="146" t="s">
        <v>41</v>
      </c>
      <c r="P183" s="147">
        <f>O183*H183</f>
        <v>0</v>
      </c>
      <c r="Q183" s="147">
        <v>0</v>
      </c>
      <c r="R183" s="147">
        <f>Q183*H183</f>
        <v>0</v>
      </c>
      <c r="S183" s="147">
        <v>0</v>
      </c>
      <c r="T183" s="148">
        <f>S183*H183</f>
        <v>0</v>
      </c>
      <c r="AR183" s="149" t="s">
        <v>148</v>
      </c>
      <c r="AT183" s="149" t="s">
        <v>144</v>
      </c>
      <c r="AU183" s="149" t="s">
        <v>86</v>
      </c>
      <c r="AY183" s="17" t="s">
        <v>142</v>
      </c>
      <c r="BE183" s="150">
        <f>IF(N183="základní",J183,0)</f>
        <v>0</v>
      </c>
      <c r="BF183" s="150">
        <f>IF(N183="snížená",J183,0)</f>
        <v>0</v>
      </c>
      <c r="BG183" s="150">
        <f>IF(N183="zákl. přenesená",J183,0)</f>
        <v>0</v>
      </c>
      <c r="BH183" s="150">
        <f>IF(N183="sníž. přenesená",J183,0)</f>
        <v>0</v>
      </c>
      <c r="BI183" s="150">
        <f>IF(N183="nulová",J183,0)</f>
        <v>0</v>
      </c>
      <c r="BJ183" s="17" t="s">
        <v>84</v>
      </c>
      <c r="BK183" s="150">
        <f>ROUND(I183*H183,2)</f>
        <v>0</v>
      </c>
      <c r="BL183" s="17" t="s">
        <v>148</v>
      </c>
      <c r="BM183" s="149" t="s">
        <v>247</v>
      </c>
    </row>
    <row r="184" spans="2:65" s="12" customFormat="1">
      <c r="B184" s="151"/>
      <c r="D184" s="152" t="s">
        <v>160</v>
      </c>
      <c r="E184" s="153" t="s">
        <v>1</v>
      </c>
      <c r="F184" s="154" t="s">
        <v>248</v>
      </c>
      <c r="H184" s="155">
        <v>1.556</v>
      </c>
      <c r="I184" s="156"/>
      <c r="L184" s="151"/>
      <c r="M184" s="157"/>
      <c r="T184" s="158"/>
      <c r="AT184" s="153" t="s">
        <v>160</v>
      </c>
      <c r="AU184" s="153" t="s">
        <v>86</v>
      </c>
      <c r="AV184" s="12" t="s">
        <v>86</v>
      </c>
      <c r="AW184" s="12" t="s">
        <v>32</v>
      </c>
      <c r="AX184" s="12" t="s">
        <v>76</v>
      </c>
      <c r="AY184" s="153" t="s">
        <v>142</v>
      </c>
    </row>
    <row r="185" spans="2:65" s="12" customFormat="1">
      <c r="B185" s="151"/>
      <c r="D185" s="152" t="s">
        <v>160</v>
      </c>
      <c r="E185" s="153" t="s">
        <v>1</v>
      </c>
      <c r="F185" s="154" t="s">
        <v>229</v>
      </c>
      <c r="H185" s="155">
        <v>0.22500000000000001</v>
      </c>
      <c r="I185" s="156"/>
      <c r="L185" s="151"/>
      <c r="M185" s="157"/>
      <c r="T185" s="158"/>
      <c r="AT185" s="153" t="s">
        <v>160</v>
      </c>
      <c r="AU185" s="153" t="s">
        <v>86</v>
      </c>
      <c r="AV185" s="12" t="s">
        <v>86</v>
      </c>
      <c r="AW185" s="12" t="s">
        <v>32</v>
      </c>
      <c r="AX185" s="12" t="s">
        <v>76</v>
      </c>
      <c r="AY185" s="153" t="s">
        <v>142</v>
      </c>
    </row>
    <row r="186" spans="2:65" s="12" customFormat="1">
      <c r="B186" s="151"/>
      <c r="D186" s="152" t="s">
        <v>160</v>
      </c>
      <c r="E186" s="153" t="s">
        <v>1</v>
      </c>
      <c r="F186" s="154" t="s">
        <v>249</v>
      </c>
      <c r="H186" s="155">
        <v>0.19</v>
      </c>
      <c r="I186" s="156"/>
      <c r="L186" s="151"/>
      <c r="M186" s="157"/>
      <c r="T186" s="158"/>
      <c r="AT186" s="153" t="s">
        <v>160</v>
      </c>
      <c r="AU186" s="153" t="s">
        <v>86</v>
      </c>
      <c r="AV186" s="12" t="s">
        <v>86</v>
      </c>
      <c r="AW186" s="12" t="s">
        <v>32</v>
      </c>
      <c r="AX186" s="12" t="s">
        <v>76</v>
      </c>
      <c r="AY186" s="153" t="s">
        <v>142</v>
      </c>
    </row>
    <row r="187" spans="2:65" s="13" customFormat="1">
      <c r="B187" s="159"/>
      <c r="D187" s="152" t="s">
        <v>160</v>
      </c>
      <c r="E187" s="160" t="s">
        <v>1</v>
      </c>
      <c r="F187" s="161" t="s">
        <v>162</v>
      </c>
      <c r="H187" s="162">
        <v>1.9710000000000001</v>
      </c>
      <c r="I187" s="163"/>
      <c r="L187" s="159"/>
      <c r="M187" s="164"/>
      <c r="T187" s="165"/>
      <c r="AT187" s="160" t="s">
        <v>160</v>
      </c>
      <c r="AU187" s="160" t="s">
        <v>86</v>
      </c>
      <c r="AV187" s="13" t="s">
        <v>148</v>
      </c>
      <c r="AW187" s="13" t="s">
        <v>32</v>
      </c>
      <c r="AX187" s="13" t="s">
        <v>84</v>
      </c>
      <c r="AY187" s="160" t="s">
        <v>142</v>
      </c>
    </row>
    <row r="188" spans="2:65" s="1" customFormat="1" ht="24.2" customHeight="1">
      <c r="B188" s="32"/>
      <c r="C188" s="137" t="s">
        <v>7</v>
      </c>
      <c r="D188" s="137" t="s">
        <v>144</v>
      </c>
      <c r="E188" s="138" t="s">
        <v>250</v>
      </c>
      <c r="F188" s="139" t="s">
        <v>251</v>
      </c>
      <c r="G188" s="140" t="s">
        <v>147</v>
      </c>
      <c r="H188" s="141">
        <v>1.8</v>
      </c>
      <c r="I188" s="142"/>
      <c r="J188" s="143">
        <f>ROUND(I188*H188,2)</f>
        <v>0</v>
      </c>
      <c r="K188" s="144"/>
      <c r="L188" s="32"/>
      <c r="M188" s="145" t="s">
        <v>1</v>
      </c>
      <c r="N188" s="146" t="s">
        <v>41</v>
      </c>
      <c r="P188" s="147">
        <f>O188*H188</f>
        <v>0</v>
      </c>
      <c r="Q188" s="147">
        <v>0</v>
      </c>
      <c r="R188" s="147">
        <f>Q188*H188</f>
        <v>0</v>
      </c>
      <c r="S188" s="147">
        <v>0</v>
      </c>
      <c r="T188" s="148">
        <f>S188*H188</f>
        <v>0</v>
      </c>
      <c r="AR188" s="149" t="s">
        <v>148</v>
      </c>
      <c r="AT188" s="149" t="s">
        <v>144</v>
      </c>
      <c r="AU188" s="149" t="s">
        <v>86</v>
      </c>
      <c r="AY188" s="17" t="s">
        <v>142</v>
      </c>
      <c r="BE188" s="150">
        <f>IF(N188="základní",J188,0)</f>
        <v>0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7" t="s">
        <v>84</v>
      </c>
      <c r="BK188" s="150">
        <f>ROUND(I188*H188,2)</f>
        <v>0</v>
      </c>
      <c r="BL188" s="17" t="s">
        <v>148</v>
      </c>
      <c r="BM188" s="149" t="s">
        <v>252</v>
      </c>
    </row>
    <row r="189" spans="2:65" s="12" customFormat="1">
      <c r="B189" s="151"/>
      <c r="D189" s="152" t="s">
        <v>160</v>
      </c>
      <c r="E189" s="153" t="s">
        <v>1</v>
      </c>
      <c r="F189" s="154" t="s">
        <v>253</v>
      </c>
      <c r="H189" s="155">
        <v>1.8</v>
      </c>
      <c r="I189" s="156"/>
      <c r="L189" s="151"/>
      <c r="M189" s="157"/>
      <c r="T189" s="158"/>
      <c r="AT189" s="153" t="s">
        <v>160</v>
      </c>
      <c r="AU189" s="153" t="s">
        <v>86</v>
      </c>
      <c r="AV189" s="12" t="s">
        <v>86</v>
      </c>
      <c r="AW189" s="12" t="s">
        <v>32</v>
      </c>
      <c r="AX189" s="12" t="s">
        <v>76</v>
      </c>
      <c r="AY189" s="153" t="s">
        <v>142</v>
      </c>
    </row>
    <row r="190" spans="2:65" s="13" customFormat="1">
      <c r="B190" s="159"/>
      <c r="D190" s="152" t="s">
        <v>160</v>
      </c>
      <c r="E190" s="160" t="s">
        <v>1</v>
      </c>
      <c r="F190" s="161" t="s">
        <v>162</v>
      </c>
      <c r="H190" s="162">
        <v>1.8</v>
      </c>
      <c r="I190" s="163"/>
      <c r="L190" s="159"/>
      <c r="M190" s="164"/>
      <c r="T190" s="165"/>
      <c r="AT190" s="160" t="s">
        <v>160</v>
      </c>
      <c r="AU190" s="160" t="s">
        <v>86</v>
      </c>
      <c r="AV190" s="13" t="s">
        <v>148</v>
      </c>
      <c r="AW190" s="13" t="s">
        <v>32</v>
      </c>
      <c r="AX190" s="13" t="s">
        <v>84</v>
      </c>
      <c r="AY190" s="160" t="s">
        <v>142</v>
      </c>
    </row>
    <row r="191" spans="2:65" s="1" customFormat="1" ht="16.5" customHeight="1">
      <c r="B191" s="32"/>
      <c r="C191" s="137" t="s">
        <v>254</v>
      </c>
      <c r="D191" s="137" t="s">
        <v>144</v>
      </c>
      <c r="E191" s="138" t="s">
        <v>255</v>
      </c>
      <c r="F191" s="139" t="s">
        <v>256</v>
      </c>
      <c r="G191" s="140" t="s">
        <v>179</v>
      </c>
      <c r="H191" s="141">
        <v>5.1999999999999998E-2</v>
      </c>
      <c r="I191" s="142"/>
      <c r="J191" s="143">
        <f>ROUND(I191*H191,2)</f>
        <v>0</v>
      </c>
      <c r="K191" s="144"/>
      <c r="L191" s="32"/>
      <c r="M191" s="145" t="s">
        <v>1</v>
      </c>
      <c r="N191" s="146" t="s">
        <v>41</v>
      </c>
      <c r="P191" s="147">
        <f>O191*H191</f>
        <v>0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AR191" s="149" t="s">
        <v>148</v>
      </c>
      <c r="AT191" s="149" t="s">
        <v>144</v>
      </c>
      <c r="AU191" s="149" t="s">
        <v>86</v>
      </c>
      <c r="AY191" s="17" t="s">
        <v>142</v>
      </c>
      <c r="BE191" s="150">
        <f>IF(N191="základní",J191,0)</f>
        <v>0</v>
      </c>
      <c r="BF191" s="150">
        <f>IF(N191="snížená",J191,0)</f>
        <v>0</v>
      </c>
      <c r="BG191" s="150">
        <f>IF(N191="zákl. přenesená",J191,0)</f>
        <v>0</v>
      </c>
      <c r="BH191" s="150">
        <f>IF(N191="sníž. přenesená",J191,0)</f>
        <v>0</v>
      </c>
      <c r="BI191" s="150">
        <f>IF(N191="nulová",J191,0)</f>
        <v>0</v>
      </c>
      <c r="BJ191" s="17" t="s">
        <v>84</v>
      </c>
      <c r="BK191" s="150">
        <f>ROUND(I191*H191,2)</f>
        <v>0</v>
      </c>
      <c r="BL191" s="17" t="s">
        <v>148</v>
      </c>
      <c r="BM191" s="149" t="s">
        <v>257</v>
      </c>
    </row>
    <row r="192" spans="2:65" s="12" customFormat="1">
      <c r="B192" s="151"/>
      <c r="D192" s="152" t="s">
        <v>160</v>
      </c>
      <c r="E192" s="153" t="s">
        <v>1</v>
      </c>
      <c r="F192" s="154" t="s">
        <v>258</v>
      </c>
      <c r="H192" s="155">
        <v>5.1999999999999998E-2</v>
      </c>
      <c r="I192" s="156"/>
      <c r="L192" s="151"/>
      <c r="M192" s="157"/>
      <c r="T192" s="158"/>
      <c r="AT192" s="153" t="s">
        <v>160</v>
      </c>
      <c r="AU192" s="153" t="s">
        <v>86</v>
      </c>
      <c r="AV192" s="12" t="s">
        <v>86</v>
      </c>
      <c r="AW192" s="12" t="s">
        <v>32</v>
      </c>
      <c r="AX192" s="12" t="s">
        <v>76</v>
      </c>
      <c r="AY192" s="153" t="s">
        <v>142</v>
      </c>
    </row>
    <row r="193" spans="2:65" s="13" customFormat="1">
      <c r="B193" s="159"/>
      <c r="D193" s="152" t="s">
        <v>160</v>
      </c>
      <c r="E193" s="160" t="s">
        <v>1</v>
      </c>
      <c r="F193" s="161" t="s">
        <v>162</v>
      </c>
      <c r="H193" s="162">
        <v>5.1999999999999998E-2</v>
      </c>
      <c r="I193" s="163"/>
      <c r="L193" s="159"/>
      <c r="M193" s="164"/>
      <c r="T193" s="165"/>
      <c r="AT193" s="160" t="s">
        <v>160</v>
      </c>
      <c r="AU193" s="160" t="s">
        <v>86</v>
      </c>
      <c r="AV193" s="13" t="s">
        <v>148</v>
      </c>
      <c r="AW193" s="13" t="s">
        <v>32</v>
      </c>
      <c r="AX193" s="13" t="s">
        <v>84</v>
      </c>
      <c r="AY193" s="160" t="s">
        <v>142</v>
      </c>
    </row>
    <row r="194" spans="2:65" s="1" customFormat="1" ht="24.2" customHeight="1">
      <c r="B194" s="32"/>
      <c r="C194" s="137" t="s">
        <v>259</v>
      </c>
      <c r="D194" s="137" t="s">
        <v>144</v>
      </c>
      <c r="E194" s="138" t="s">
        <v>260</v>
      </c>
      <c r="F194" s="139" t="s">
        <v>261</v>
      </c>
      <c r="G194" s="140" t="s">
        <v>200</v>
      </c>
      <c r="H194" s="141">
        <v>24.375</v>
      </c>
      <c r="I194" s="142"/>
      <c r="J194" s="143">
        <f>ROUND(I194*H194,2)</f>
        <v>0</v>
      </c>
      <c r="K194" s="144"/>
      <c r="L194" s="32"/>
      <c r="M194" s="145" t="s">
        <v>1</v>
      </c>
      <c r="N194" s="146" t="s">
        <v>41</v>
      </c>
      <c r="P194" s="147">
        <f>O194*H194</f>
        <v>0</v>
      </c>
      <c r="Q194" s="147">
        <v>0</v>
      </c>
      <c r="R194" s="147">
        <f>Q194*H194</f>
        <v>0</v>
      </c>
      <c r="S194" s="147">
        <v>0</v>
      </c>
      <c r="T194" s="148">
        <f>S194*H194</f>
        <v>0</v>
      </c>
      <c r="AR194" s="149" t="s">
        <v>148</v>
      </c>
      <c r="AT194" s="149" t="s">
        <v>144</v>
      </c>
      <c r="AU194" s="149" t="s">
        <v>86</v>
      </c>
      <c r="AY194" s="17" t="s">
        <v>142</v>
      </c>
      <c r="BE194" s="150">
        <f>IF(N194="základní",J194,0)</f>
        <v>0</v>
      </c>
      <c r="BF194" s="150">
        <f>IF(N194="snížená",J194,0)</f>
        <v>0</v>
      </c>
      <c r="BG194" s="150">
        <f>IF(N194="zákl. přenesená",J194,0)</f>
        <v>0</v>
      </c>
      <c r="BH194" s="150">
        <f>IF(N194="sníž. přenesená",J194,0)</f>
        <v>0</v>
      </c>
      <c r="BI194" s="150">
        <f>IF(N194="nulová",J194,0)</f>
        <v>0</v>
      </c>
      <c r="BJ194" s="17" t="s">
        <v>84</v>
      </c>
      <c r="BK194" s="150">
        <f>ROUND(I194*H194,2)</f>
        <v>0</v>
      </c>
      <c r="BL194" s="17" t="s">
        <v>148</v>
      </c>
      <c r="BM194" s="149" t="s">
        <v>262</v>
      </c>
    </row>
    <row r="195" spans="2:65" s="12" customFormat="1">
      <c r="B195" s="151"/>
      <c r="D195" s="152" t="s">
        <v>160</v>
      </c>
      <c r="E195" s="153" t="s">
        <v>1</v>
      </c>
      <c r="F195" s="154" t="s">
        <v>263</v>
      </c>
      <c r="H195" s="155">
        <v>24.375</v>
      </c>
      <c r="I195" s="156"/>
      <c r="L195" s="151"/>
      <c r="M195" s="157"/>
      <c r="T195" s="158"/>
      <c r="AT195" s="153" t="s">
        <v>160</v>
      </c>
      <c r="AU195" s="153" t="s">
        <v>86</v>
      </c>
      <c r="AV195" s="12" t="s">
        <v>86</v>
      </c>
      <c r="AW195" s="12" t="s">
        <v>32</v>
      </c>
      <c r="AX195" s="12" t="s">
        <v>76</v>
      </c>
      <c r="AY195" s="153" t="s">
        <v>142</v>
      </c>
    </row>
    <row r="196" spans="2:65" s="13" customFormat="1">
      <c r="B196" s="159"/>
      <c r="D196" s="152" t="s">
        <v>160</v>
      </c>
      <c r="E196" s="160" t="s">
        <v>1</v>
      </c>
      <c r="F196" s="161" t="s">
        <v>162</v>
      </c>
      <c r="H196" s="162">
        <v>24.375</v>
      </c>
      <c r="I196" s="163"/>
      <c r="L196" s="159"/>
      <c r="M196" s="164"/>
      <c r="T196" s="165"/>
      <c r="AT196" s="160" t="s">
        <v>160</v>
      </c>
      <c r="AU196" s="160" t="s">
        <v>86</v>
      </c>
      <c r="AV196" s="13" t="s">
        <v>148</v>
      </c>
      <c r="AW196" s="13" t="s">
        <v>32</v>
      </c>
      <c r="AX196" s="13" t="s">
        <v>84</v>
      </c>
      <c r="AY196" s="160" t="s">
        <v>142</v>
      </c>
    </row>
    <row r="197" spans="2:65" s="1" customFormat="1" ht="24.2" customHeight="1">
      <c r="B197" s="32"/>
      <c r="C197" s="137" t="s">
        <v>264</v>
      </c>
      <c r="D197" s="137" t="s">
        <v>144</v>
      </c>
      <c r="E197" s="138" t="s">
        <v>265</v>
      </c>
      <c r="F197" s="139" t="s">
        <v>266</v>
      </c>
      <c r="G197" s="140" t="s">
        <v>200</v>
      </c>
      <c r="H197" s="141">
        <v>4.5</v>
      </c>
      <c r="I197" s="142"/>
      <c r="J197" s="143">
        <f>ROUND(I197*H197,2)</f>
        <v>0</v>
      </c>
      <c r="K197" s="144"/>
      <c r="L197" s="32"/>
      <c r="M197" s="145" t="s">
        <v>1</v>
      </c>
      <c r="N197" s="146" t="s">
        <v>41</v>
      </c>
      <c r="P197" s="147">
        <f>O197*H197</f>
        <v>0</v>
      </c>
      <c r="Q197" s="147">
        <v>0</v>
      </c>
      <c r="R197" s="147">
        <f>Q197*H197</f>
        <v>0</v>
      </c>
      <c r="S197" s="147">
        <v>0</v>
      </c>
      <c r="T197" s="148">
        <f>S197*H197</f>
        <v>0</v>
      </c>
      <c r="AR197" s="149" t="s">
        <v>148</v>
      </c>
      <c r="AT197" s="149" t="s">
        <v>144</v>
      </c>
      <c r="AU197" s="149" t="s">
        <v>86</v>
      </c>
      <c r="AY197" s="17" t="s">
        <v>142</v>
      </c>
      <c r="BE197" s="150">
        <f>IF(N197="základní",J197,0)</f>
        <v>0</v>
      </c>
      <c r="BF197" s="150">
        <f>IF(N197="snížená",J197,0)</f>
        <v>0</v>
      </c>
      <c r="BG197" s="150">
        <f>IF(N197="zákl. přenesená",J197,0)</f>
        <v>0</v>
      </c>
      <c r="BH197" s="150">
        <f>IF(N197="sníž. přenesená",J197,0)</f>
        <v>0</v>
      </c>
      <c r="BI197" s="150">
        <f>IF(N197="nulová",J197,0)</f>
        <v>0</v>
      </c>
      <c r="BJ197" s="17" t="s">
        <v>84</v>
      </c>
      <c r="BK197" s="150">
        <f>ROUND(I197*H197,2)</f>
        <v>0</v>
      </c>
      <c r="BL197" s="17" t="s">
        <v>148</v>
      </c>
      <c r="BM197" s="149" t="s">
        <v>267</v>
      </c>
    </row>
    <row r="198" spans="2:65" s="12" customFormat="1">
      <c r="B198" s="151"/>
      <c r="D198" s="152" t="s">
        <v>160</v>
      </c>
      <c r="E198" s="153" t="s">
        <v>1</v>
      </c>
      <c r="F198" s="154" t="s">
        <v>268</v>
      </c>
      <c r="H198" s="155">
        <v>4.5</v>
      </c>
      <c r="I198" s="156"/>
      <c r="L198" s="151"/>
      <c r="M198" s="157"/>
      <c r="T198" s="158"/>
      <c r="AT198" s="153" t="s">
        <v>160</v>
      </c>
      <c r="AU198" s="153" t="s">
        <v>86</v>
      </c>
      <c r="AV198" s="12" t="s">
        <v>86</v>
      </c>
      <c r="AW198" s="12" t="s">
        <v>32</v>
      </c>
      <c r="AX198" s="12" t="s">
        <v>76</v>
      </c>
      <c r="AY198" s="153" t="s">
        <v>142</v>
      </c>
    </row>
    <row r="199" spans="2:65" s="13" customFormat="1">
      <c r="B199" s="159"/>
      <c r="D199" s="152" t="s">
        <v>160</v>
      </c>
      <c r="E199" s="160" t="s">
        <v>1</v>
      </c>
      <c r="F199" s="161" t="s">
        <v>162</v>
      </c>
      <c r="H199" s="162">
        <v>4.5</v>
      </c>
      <c r="I199" s="163"/>
      <c r="L199" s="159"/>
      <c r="M199" s="164"/>
      <c r="T199" s="165"/>
      <c r="AT199" s="160" t="s">
        <v>160</v>
      </c>
      <c r="AU199" s="160" t="s">
        <v>86</v>
      </c>
      <c r="AV199" s="13" t="s">
        <v>148</v>
      </c>
      <c r="AW199" s="13" t="s">
        <v>32</v>
      </c>
      <c r="AX199" s="13" t="s">
        <v>84</v>
      </c>
      <c r="AY199" s="160" t="s">
        <v>142</v>
      </c>
    </row>
    <row r="200" spans="2:65" s="1" customFormat="1" ht="24.2" customHeight="1">
      <c r="B200" s="32"/>
      <c r="C200" s="137" t="s">
        <v>269</v>
      </c>
      <c r="D200" s="137" t="s">
        <v>144</v>
      </c>
      <c r="E200" s="138" t="s">
        <v>270</v>
      </c>
      <c r="F200" s="139" t="s">
        <v>271</v>
      </c>
      <c r="G200" s="140" t="s">
        <v>200</v>
      </c>
      <c r="H200" s="141">
        <v>9.6999999999999993</v>
      </c>
      <c r="I200" s="142"/>
      <c r="J200" s="143">
        <f>ROUND(I200*H200,2)</f>
        <v>0</v>
      </c>
      <c r="K200" s="144"/>
      <c r="L200" s="32"/>
      <c r="M200" s="145" t="s">
        <v>1</v>
      </c>
      <c r="N200" s="146" t="s">
        <v>41</v>
      </c>
      <c r="P200" s="147">
        <f>O200*H200</f>
        <v>0</v>
      </c>
      <c r="Q200" s="147">
        <v>0</v>
      </c>
      <c r="R200" s="147">
        <f>Q200*H200</f>
        <v>0</v>
      </c>
      <c r="S200" s="147">
        <v>0</v>
      </c>
      <c r="T200" s="148">
        <f>S200*H200</f>
        <v>0</v>
      </c>
      <c r="AR200" s="149" t="s">
        <v>148</v>
      </c>
      <c r="AT200" s="149" t="s">
        <v>144</v>
      </c>
      <c r="AU200" s="149" t="s">
        <v>86</v>
      </c>
      <c r="AY200" s="17" t="s">
        <v>142</v>
      </c>
      <c r="BE200" s="150">
        <f>IF(N200="základní",J200,0)</f>
        <v>0</v>
      </c>
      <c r="BF200" s="150">
        <f>IF(N200="snížená",J200,0)</f>
        <v>0</v>
      </c>
      <c r="BG200" s="150">
        <f>IF(N200="zákl. přenesená",J200,0)</f>
        <v>0</v>
      </c>
      <c r="BH200" s="150">
        <f>IF(N200="sníž. přenesená",J200,0)</f>
        <v>0</v>
      </c>
      <c r="BI200" s="150">
        <f>IF(N200="nulová",J200,0)</f>
        <v>0</v>
      </c>
      <c r="BJ200" s="17" t="s">
        <v>84</v>
      </c>
      <c r="BK200" s="150">
        <f>ROUND(I200*H200,2)</f>
        <v>0</v>
      </c>
      <c r="BL200" s="17" t="s">
        <v>148</v>
      </c>
      <c r="BM200" s="149" t="s">
        <v>272</v>
      </c>
    </row>
    <row r="201" spans="2:65" s="12" customFormat="1">
      <c r="B201" s="151"/>
      <c r="D201" s="152" t="s">
        <v>160</v>
      </c>
      <c r="E201" s="153" t="s">
        <v>1</v>
      </c>
      <c r="F201" s="154" t="s">
        <v>273</v>
      </c>
      <c r="H201" s="155">
        <v>9.6999999999999993</v>
      </c>
      <c r="I201" s="156"/>
      <c r="L201" s="151"/>
      <c r="M201" s="157"/>
      <c r="T201" s="158"/>
      <c r="AT201" s="153" t="s">
        <v>160</v>
      </c>
      <c r="AU201" s="153" t="s">
        <v>86</v>
      </c>
      <c r="AV201" s="12" t="s">
        <v>86</v>
      </c>
      <c r="AW201" s="12" t="s">
        <v>32</v>
      </c>
      <c r="AX201" s="12" t="s">
        <v>76</v>
      </c>
      <c r="AY201" s="153" t="s">
        <v>142</v>
      </c>
    </row>
    <row r="202" spans="2:65" s="13" customFormat="1">
      <c r="B202" s="159"/>
      <c r="D202" s="152" t="s">
        <v>160</v>
      </c>
      <c r="E202" s="160" t="s">
        <v>1</v>
      </c>
      <c r="F202" s="161" t="s">
        <v>162</v>
      </c>
      <c r="H202" s="162">
        <v>9.6999999999999993</v>
      </c>
      <c r="I202" s="163"/>
      <c r="L202" s="159"/>
      <c r="M202" s="164"/>
      <c r="T202" s="165"/>
      <c r="AT202" s="160" t="s">
        <v>160</v>
      </c>
      <c r="AU202" s="160" t="s">
        <v>86</v>
      </c>
      <c r="AV202" s="13" t="s">
        <v>148</v>
      </c>
      <c r="AW202" s="13" t="s">
        <v>32</v>
      </c>
      <c r="AX202" s="13" t="s">
        <v>84</v>
      </c>
      <c r="AY202" s="160" t="s">
        <v>142</v>
      </c>
    </row>
    <row r="203" spans="2:65" s="1" customFormat="1" ht="24.2" customHeight="1">
      <c r="B203" s="32"/>
      <c r="C203" s="137" t="s">
        <v>274</v>
      </c>
      <c r="D203" s="137" t="s">
        <v>144</v>
      </c>
      <c r="E203" s="138" t="s">
        <v>275</v>
      </c>
      <c r="F203" s="139" t="s">
        <v>276</v>
      </c>
      <c r="G203" s="140" t="s">
        <v>200</v>
      </c>
      <c r="H203" s="141">
        <v>14.2</v>
      </c>
      <c r="I203" s="142"/>
      <c r="J203" s="143">
        <f>ROUND(I203*H203,2)</f>
        <v>0</v>
      </c>
      <c r="K203" s="144"/>
      <c r="L203" s="32"/>
      <c r="M203" s="145" t="s">
        <v>1</v>
      </c>
      <c r="N203" s="146" t="s">
        <v>41</v>
      </c>
      <c r="P203" s="147">
        <f>O203*H203</f>
        <v>0</v>
      </c>
      <c r="Q203" s="147">
        <v>0</v>
      </c>
      <c r="R203" s="147">
        <f>Q203*H203</f>
        <v>0</v>
      </c>
      <c r="S203" s="147">
        <v>0</v>
      </c>
      <c r="T203" s="148">
        <f>S203*H203</f>
        <v>0</v>
      </c>
      <c r="AR203" s="149" t="s">
        <v>148</v>
      </c>
      <c r="AT203" s="149" t="s">
        <v>144</v>
      </c>
      <c r="AU203" s="149" t="s">
        <v>86</v>
      </c>
      <c r="AY203" s="17" t="s">
        <v>142</v>
      </c>
      <c r="BE203" s="150">
        <f>IF(N203="základní",J203,0)</f>
        <v>0</v>
      </c>
      <c r="BF203" s="150">
        <f>IF(N203="snížená",J203,0)</f>
        <v>0</v>
      </c>
      <c r="BG203" s="150">
        <f>IF(N203="zákl. přenesená",J203,0)</f>
        <v>0</v>
      </c>
      <c r="BH203" s="150">
        <f>IF(N203="sníž. přenesená",J203,0)</f>
        <v>0</v>
      </c>
      <c r="BI203" s="150">
        <f>IF(N203="nulová",J203,0)</f>
        <v>0</v>
      </c>
      <c r="BJ203" s="17" t="s">
        <v>84</v>
      </c>
      <c r="BK203" s="150">
        <f>ROUND(I203*H203,2)</f>
        <v>0</v>
      </c>
      <c r="BL203" s="17" t="s">
        <v>148</v>
      </c>
      <c r="BM203" s="149" t="s">
        <v>277</v>
      </c>
    </row>
    <row r="204" spans="2:65" s="12" customFormat="1">
      <c r="B204" s="151"/>
      <c r="D204" s="152" t="s">
        <v>160</v>
      </c>
      <c r="E204" s="153" t="s">
        <v>1</v>
      </c>
      <c r="F204" s="154" t="s">
        <v>278</v>
      </c>
      <c r="H204" s="155">
        <v>14.2</v>
      </c>
      <c r="I204" s="156"/>
      <c r="L204" s="151"/>
      <c r="M204" s="157"/>
      <c r="T204" s="158"/>
      <c r="AT204" s="153" t="s">
        <v>160</v>
      </c>
      <c r="AU204" s="153" t="s">
        <v>86</v>
      </c>
      <c r="AV204" s="12" t="s">
        <v>86</v>
      </c>
      <c r="AW204" s="12" t="s">
        <v>32</v>
      </c>
      <c r="AX204" s="12" t="s">
        <v>76</v>
      </c>
      <c r="AY204" s="153" t="s">
        <v>142</v>
      </c>
    </row>
    <row r="205" spans="2:65" s="13" customFormat="1">
      <c r="B205" s="159"/>
      <c r="D205" s="152" t="s">
        <v>160</v>
      </c>
      <c r="E205" s="160" t="s">
        <v>1</v>
      </c>
      <c r="F205" s="161" t="s">
        <v>162</v>
      </c>
      <c r="H205" s="162">
        <v>14.2</v>
      </c>
      <c r="I205" s="163"/>
      <c r="L205" s="159"/>
      <c r="M205" s="164"/>
      <c r="T205" s="165"/>
      <c r="AT205" s="160" t="s">
        <v>160</v>
      </c>
      <c r="AU205" s="160" t="s">
        <v>86</v>
      </c>
      <c r="AV205" s="13" t="s">
        <v>148</v>
      </c>
      <c r="AW205" s="13" t="s">
        <v>32</v>
      </c>
      <c r="AX205" s="13" t="s">
        <v>84</v>
      </c>
      <c r="AY205" s="160" t="s">
        <v>142</v>
      </c>
    </row>
    <row r="206" spans="2:65" s="11" customFormat="1" ht="22.9" customHeight="1">
      <c r="B206" s="125"/>
      <c r="D206" s="126" t="s">
        <v>75</v>
      </c>
      <c r="E206" s="135" t="s">
        <v>182</v>
      </c>
      <c r="F206" s="135" t="s">
        <v>279</v>
      </c>
      <c r="I206" s="128"/>
      <c r="J206" s="136">
        <f>BK206</f>
        <v>0</v>
      </c>
      <c r="L206" s="125"/>
      <c r="M206" s="130"/>
      <c r="P206" s="131">
        <f>SUM(P207:P214)</f>
        <v>0</v>
      </c>
      <c r="R206" s="131">
        <f>SUM(R207:R214)</f>
        <v>1.6250000000000001E-3</v>
      </c>
      <c r="T206" s="132">
        <f>SUM(T207:T214)</f>
        <v>0</v>
      </c>
      <c r="AR206" s="126" t="s">
        <v>84</v>
      </c>
      <c r="AT206" s="133" t="s">
        <v>75</v>
      </c>
      <c r="AU206" s="133" t="s">
        <v>84</v>
      </c>
      <c r="AY206" s="126" t="s">
        <v>142</v>
      </c>
      <c r="BK206" s="134">
        <f>SUM(BK207:BK214)</f>
        <v>0</v>
      </c>
    </row>
    <row r="207" spans="2:65" s="1" customFormat="1" ht="24.2" customHeight="1">
      <c r="B207" s="32"/>
      <c r="C207" s="137" t="s">
        <v>280</v>
      </c>
      <c r="D207" s="137" t="s">
        <v>144</v>
      </c>
      <c r="E207" s="138" t="s">
        <v>281</v>
      </c>
      <c r="F207" s="139" t="s">
        <v>282</v>
      </c>
      <c r="G207" s="140" t="s">
        <v>283</v>
      </c>
      <c r="H207" s="141">
        <v>44.6</v>
      </c>
      <c r="I207" s="142"/>
      <c r="J207" s="143">
        <f>ROUND(I207*H207,2)</f>
        <v>0</v>
      </c>
      <c r="K207" s="144"/>
      <c r="L207" s="32"/>
      <c r="M207" s="145" t="s">
        <v>1</v>
      </c>
      <c r="N207" s="146" t="s">
        <v>41</v>
      </c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AR207" s="149" t="s">
        <v>148</v>
      </c>
      <c r="AT207" s="149" t="s">
        <v>144</v>
      </c>
      <c r="AU207" s="149" t="s">
        <v>86</v>
      </c>
      <c r="AY207" s="17" t="s">
        <v>142</v>
      </c>
      <c r="BE207" s="150">
        <f>IF(N207="základní",J207,0)</f>
        <v>0</v>
      </c>
      <c r="BF207" s="150">
        <f>IF(N207="snížená",J207,0)</f>
        <v>0</v>
      </c>
      <c r="BG207" s="150">
        <f>IF(N207="zákl. přenesená",J207,0)</f>
        <v>0</v>
      </c>
      <c r="BH207" s="150">
        <f>IF(N207="sníž. přenesená",J207,0)</f>
        <v>0</v>
      </c>
      <c r="BI207" s="150">
        <f>IF(N207="nulová",J207,0)</f>
        <v>0</v>
      </c>
      <c r="BJ207" s="17" t="s">
        <v>84</v>
      </c>
      <c r="BK207" s="150">
        <f>ROUND(I207*H207,2)</f>
        <v>0</v>
      </c>
      <c r="BL207" s="17" t="s">
        <v>148</v>
      </c>
      <c r="BM207" s="149" t="s">
        <v>284</v>
      </c>
    </row>
    <row r="208" spans="2:65" s="1" customFormat="1" ht="24.2" customHeight="1">
      <c r="B208" s="32"/>
      <c r="C208" s="137" t="s">
        <v>285</v>
      </c>
      <c r="D208" s="137" t="s">
        <v>144</v>
      </c>
      <c r="E208" s="138" t="s">
        <v>286</v>
      </c>
      <c r="F208" s="139" t="s">
        <v>287</v>
      </c>
      <c r="G208" s="140" t="s">
        <v>283</v>
      </c>
      <c r="H208" s="141">
        <v>2676</v>
      </c>
      <c r="I208" s="142"/>
      <c r="J208" s="143">
        <f>ROUND(I208*H208,2)</f>
        <v>0</v>
      </c>
      <c r="K208" s="144"/>
      <c r="L208" s="32"/>
      <c r="M208" s="145" t="s">
        <v>1</v>
      </c>
      <c r="N208" s="146" t="s">
        <v>41</v>
      </c>
      <c r="P208" s="147">
        <f>O208*H208</f>
        <v>0</v>
      </c>
      <c r="Q208" s="147">
        <v>0</v>
      </c>
      <c r="R208" s="147">
        <f>Q208*H208</f>
        <v>0</v>
      </c>
      <c r="S208" s="147">
        <v>0</v>
      </c>
      <c r="T208" s="148">
        <f>S208*H208</f>
        <v>0</v>
      </c>
      <c r="AR208" s="149" t="s">
        <v>148</v>
      </c>
      <c r="AT208" s="149" t="s">
        <v>144</v>
      </c>
      <c r="AU208" s="149" t="s">
        <v>86</v>
      </c>
      <c r="AY208" s="17" t="s">
        <v>142</v>
      </c>
      <c r="BE208" s="150">
        <f>IF(N208="základní",J208,0)</f>
        <v>0</v>
      </c>
      <c r="BF208" s="150">
        <f>IF(N208="snížená",J208,0)</f>
        <v>0</v>
      </c>
      <c r="BG208" s="150">
        <f>IF(N208="zákl. přenesená",J208,0)</f>
        <v>0</v>
      </c>
      <c r="BH208" s="150">
        <f>IF(N208="sníž. přenesená",J208,0)</f>
        <v>0</v>
      </c>
      <c r="BI208" s="150">
        <f>IF(N208="nulová",J208,0)</f>
        <v>0</v>
      </c>
      <c r="BJ208" s="17" t="s">
        <v>84</v>
      </c>
      <c r="BK208" s="150">
        <f>ROUND(I208*H208,2)</f>
        <v>0</v>
      </c>
      <c r="BL208" s="17" t="s">
        <v>148</v>
      </c>
      <c r="BM208" s="149" t="s">
        <v>288</v>
      </c>
    </row>
    <row r="209" spans="2:65" s="12" customFormat="1">
      <c r="B209" s="151"/>
      <c r="D209" s="152" t="s">
        <v>160</v>
      </c>
      <c r="E209" s="153" t="s">
        <v>1</v>
      </c>
      <c r="F209" s="154" t="s">
        <v>289</v>
      </c>
      <c r="H209" s="155">
        <v>2676</v>
      </c>
      <c r="I209" s="156"/>
      <c r="L209" s="151"/>
      <c r="M209" s="157"/>
      <c r="T209" s="158"/>
      <c r="AT209" s="153" t="s">
        <v>160</v>
      </c>
      <c r="AU209" s="153" t="s">
        <v>86</v>
      </c>
      <c r="AV209" s="12" t="s">
        <v>86</v>
      </c>
      <c r="AW209" s="12" t="s">
        <v>32</v>
      </c>
      <c r="AX209" s="12" t="s">
        <v>76</v>
      </c>
      <c r="AY209" s="153" t="s">
        <v>142</v>
      </c>
    </row>
    <row r="210" spans="2:65" s="13" customFormat="1">
      <c r="B210" s="159"/>
      <c r="D210" s="152" t="s">
        <v>160</v>
      </c>
      <c r="E210" s="160" t="s">
        <v>1</v>
      </c>
      <c r="F210" s="161" t="s">
        <v>162</v>
      </c>
      <c r="H210" s="162">
        <v>2676</v>
      </c>
      <c r="I210" s="163"/>
      <c r="L210" s="159"/>
      <c r="M210" s="164"/>
      <c r="T210" s="165"/>
      <c r="AT210" s="160" t="s">
        <v>160</v>
      </c>
      <c r="AU210" s="160" t="s">
        <v>86</v>
      </c>
      <c r="AV210" s="13" t="s">
        <v>148</v>
      </c>
      <c r="AW210" s="13" t="s">
        <v>32</v>
      </c>
      <c r="AX210" s="13" t="s">
        <v>84</v>
      </c>
      <c r="AY210" s="160" t="s">
        <v>142</v>
      </c>
    </row>
    <row r="211" spans="2:65" s="1" customFormat="1" ht="24.2" customHeight="1">
      <c r="B211" s="32"/>
      <c r="C211" s="137" t="s">
        <v>290</v>
      </c>
      <c r="D211" s="137" t="s">
        <v>144</v>
      </c>
      <c r="E211" s="138" t="s">
        <v>291</v>
      </c>
      <c r="F211" s="139" t="s">
        <v>292</v>
      </c>
      <c r="G211" s="140" t="s">
        <v>283</v>
      </c>
      <c r="H211" s="141">
        <v>44.6</v>
      </c>
      <c r="I211" s="142"/>
      <c r="J211" s="143">
        <f>ROUND(I211*H211,2)</f>
        <v>0</v>
      </c>
      <c r="K211" s="144"/>
      <c r="L211" s="32"/>
      <c r="M211" s="145" t="s">
        <v>1</v>
      </c>
      <c r="N211" s="146" t="s">
        <v>41</v>
      </c>
      <c r="P211" s="147">
        <f>O211*H211</f>
        <v>0</v>
      </c>
      <c r="Q211" s="147">
        <v>0</v>
      </c>
      <c r="R211" s="147">
        <f>Q211*H211</f>
        <v>0</v>
      </c>
      <c r="S211" s="147">
        <v>0</v>
      </c>
      <c r="T211" s="148">
        <f>S211*H211</f>
        <v>0</v>
      </c>
      <c r="AR211" s="149" t="s">
        <v>148</v>
      </c>
      <c r="AT211" s="149" t="s">
        <v>144</v>
      </c>
      <c r="AU211" s="149" t="s">
        <v>86</v>
      </c>
      <c r="AY211" s="17" t="s">
        <v>142</v>
      </c>
      <c r="BE211" s="150">
        <f>IF(N211="základní",J211,0)</f>
        <v>0</v>
      </c>
      <c r="BF211" s="150">
        <f>IF(N211="snížená",J211,0)</f>
        <v>0</v>
      </c>
      <c r="BG211" s="150">
        <f>IF(N211="zákl. přenesená",J211,0)</f>
        <v>0</v>
      </c>
      <c r="BH211" s="150">
        <f>IF(N211="sníž. přenesená",J211,0)</f>
        <v>0</v>
      </c>
      <c r="BI211" s="150">
        <f>IF(N211="nulová",J211,0)</f>
        <v>0</v>
      </c>
      <c r="BJ211" s="17" t="s">
        <v>84</v>
      </c>
      <c r="BK211" s="150">
        <f>ROUND(I211*H211,2)</f>
        <v>0</v>
      </c>
      <c r="BL211" s="17" t="s">
        <v>148</v>
      </c>
      <c r="BM211" s="149" t="s">
        <v>293</v>
      </c>
    </row>
    <row r="212" spans="2:65" s="1" customFormat="1" ht="24.2" customHeight="1">
      <c r="B212" s="32"/>
      <c r="C212" s="137" t="s">
        <v>294</v>
      </c>
      <c r="D212" s="137" t="s">
        <v>144</v>
      </c>
      <c r="E212" s="138" t="s">
        <v>295</v>
      </c>
      <c r="F212" s="139" t="s">
        <v>296</v>
      </c>
      <c r="G212" s="140" t="s">
        <v>200</v>
      </c>
      <c r="H212" s="141">
        <v>40.625</v>
      </c>
      <c r="I212" s="142"/>
      <c r="J212" s="143">
        <f>ROUND(I212*H212,2)</f>
        <v>0</v>
      </c>
      <c r="K212" s="144"/>
      <c r="L212" s="32"/>
      <c r="M212" s="145" t="s">
        <v>1</v>
      </c>
      <c r="N212" s="146" t="s">
        <v>41</v>
      </c>
      <c r="P212" s="147">
        <f>O212*H212</f>
        <v>0</v>
      </c>
      <c r="Q212" s="147">
        <v>4.0000000000000003E-5</v>
      </c>
      <c r="R212" s="147">
        <f>Q212*H212</f>
        <v>1.6250000000000001E-3</v>
      </c>
      <c r="S212" s="147">
        <v>0</v>
      </c>
      <c r="T212" s="148">
        <f>S212*H212</f>
        <v>0</v>
      </c>
      <c r="AR212" s="149" t="s">
        <v>148</v>
      </c>
      <c r="AT212" s="149" t="s">
        <v>144</v>
      </c>
      <c r="AU212" s="149" t="s">
        <v>86</v>
      </c>
      <c r="AY212" s="17" t="s">
        <v>142</v>
      </c>
      <c r="BE212" s="150">
        <f>IF(N212="základní",J212,0)</f>
        <v>0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7" t="s">
        <v>84</v>
      </c>
      <c r="BK212" s="150">
        <f>ROUND(I212*H212,2)</f>
        <v>0</v>
      </c>
      <c r="BL212" s="17" t="s">
        <v>148</v>
      </c>
      <c r="BM212" s="149" t="s">
        <v>297</v>
      </c>
    </row>
    <row r="213" spans="2:65" s="12" customFormat="1">
      <c r="B213" s="151"/>
      <c r="D213" s="152" t="s">
        <v>160</v>
      </c>
      <c r="E213" s="153" t="s">
        <v>1</v>
      </c>
      <c r="F213" s="154" t="s">
        <v>298</v>
      </c>
      <c r="H213" s="155">
        <v>40.625</v>
      </c>
      <c r="I213" s="156"/>
      <c r="L213" s="151"/>
      <c r="M213" s="157"/>
      <c r="T213" s="158"/>
      <c r="AT213" s="153" t="s">
        <v>160</v>
      </c>
      <c r="AU213" s="153" t="s">
        <v>86</v>
      </c>
      <c r="AV213" s="12" t="s">
        <v>86</v>
      </c>
      <c r="AW213" s="12" t="s">
        <v>32</v>
      </c>
      <c r="AX213" s="12" t="s">
        <v>76</v>
      </c>
      <c r="AY213" s="153" t="s">
        <v>142</v>
      </c>
    </row>
    <row r="214" spans="2:65" s="13" customFormat="1">
      <c r="B214" s="159"/>
      <c r="D214" s="152" t="s">
        <v>160</v>
      </c>
      <c r="E214" s="160" t="s">
        <v>1</v>
      </c>
      <c r="F214" s="161" t="s">
        <v>162</v>
      </c>
      <c r="H214" s="162">
        <v>40.625</v>
      </c>
      <c r="I214" s="163"/>
      <c r="L214" s="159"/>
      <c r="M214" s="164"/>
      <c r="T214" s="165"/>
      <c r="AT214" s="160" t="s">
        <v>160</v>
      </c>
      <c r="AU214" s="160" t="s">
        <v>86</v>
      </c>
      <c r="AV214" s="13" t="s">
        <v>148</v>
      </c>
      <c r="AW214" s="13" t="s">
        <v>32</v>
      </c>
      <c r="AX214" s="13" t="s">
        <v>84</v>
      </c>
      <c r="AY214" s="160" t="s">
        <v>142</v>
      </c>
    </row>
    <row r="215" spans="2:65" s="11" customFormat="1" ht="22.9" customHeight="1">
      <c r="B215" s="125"/>
      <c r="D215" s="126" t="s">
        <v>75</v>
      </c>
      <c r="E215" s="135" t="s">
        <v>299</v>
      </c>
      <c r="F215" s="135" t="s">
        <v>300</v>
      </c>
      <c r="I215" s="128"/>
      <c r="J215" s="136">
        <f>BK215</f>
        <v>0</v>
      </c>
      <c r="L215" s="125"/>
      <c r="M215" s="130"/>
      <c r="P215" s="131">
        <f>P216</f>
        <v>0</v>
      </c>
      <c r="R215" s="131">
        <f>R216</f>
        <v>0</v>
      </c>
      <c r="T215" s="132">
        <f>T216</f>
        <v>0</v>
      </c>
      <c r="AR215" s="126" t="s">
        <v>84</v>
      </c>
      <c r="AT215" s="133" t="s">
        <v>75</v>
      </c>
      <c r="AU215" s="133" t="s">
        <v>84</v>
      </c>
      <c r="AY215" s="126" t="s">
        <v>142</v>
      </c>
      <c r="BK215" s="134">
        <f>BK216</f>
        <v>0</v>
      </c>
    </row>
    <row r="216" spans="2:65" s="1" customFormat="1" ht="21.75" customHeight="1">
      <c r="B216" s="32"/>
      <c r="C216" s="137" t="s">
        <v>301</v>
      </c>
      <c r="D216" s="137" t="s">
        <v>144</v>
      </c>
      <c r="E216" s="138" t="s">
        <v>302</v>
      </c>
      <c r="F216" s="139" t="s">
        <v>303</v>
      </c>
      <c r="G216" s="140" t="s">
        <v>179</v>
      </c>
      <c r="H216" s="141">
        <v>131.047</v>
      </c>
      <c r="I216" s="142"/>
      <c r="J216" s="143">
        <f>ROUND(I216*H216,2)</f>
        <v>0</v>
      </c>
      <c r="K216" s="144"/>
      <c r="L216" s="32"/>
      <c r="M216" s="145" t="s">
        <v>1</v>
      </c>
      <c r="N216" s="146" t="s">
        <v>41</v>
      </c>
      <c r="P216" s="147">
        <f>O216*H216</f>
        <v>0</v>
      </c>
      <c r="Q216" s="147">
        <v>0</v>
      </c>
      <c r="R216" s="147">
        <f>Q216*H216</f>
        <v>0</v>
      </c>
      <c r="S216" s="147">
        <v>0</v>
      </c>
      <c r="T216" s="148">
        <f>S216*H216</f>
        <v>0</v>
      </c>
      <c r="AR216" s="149" t="s">
        <v>148</v>
      </c>
      <c r="AT216" s="149" t="s">
        <v>144</v>
      </c>
      <c r="AU216" s="149" t="s">
        <v>86</v>
      </c>
      <c r="AY216" s="17" t="s">
        <v>142</v>
      </c>
      <c r="BE216" s="150">
        <f>IF(N216="základní",J216,0)</f>
        <v>0</v>
      </c>
      <c r="BF216" s="150">
        <f>IF(N216="snížená",J216,0)</f>
        <v>0</v>
      </c>
      <c r="BG216" s="150">
        <f>IF(N216="zákl. přenesená",J216,0)</f>
        <v>0</v>
      </c>
      <c r="BH216" s="150">
        <f>IF(N216="sníž. přenesená",J216,0)</f>
        <v>0</v>
      </c>
      <c r="BI216" s="150">
        <f>IF(N216="nulová",J216,0)</f>
        <v>0</v>
      </c>
      <c r="BJ216" s="17" t="s">
        <v>84</v>
      </c>
      <c r="BK216" s="150">
        <f>ROUND(I216*H216,2)</f>
        <v>0</v>
      </c>
      <c r="BL216" s="17" t="s">
        <v>148</v>
      </c>
      <c r="BM216" s="149" t="s">
        <v>304</v>
      </c>
    </row>
    <row r="217" spans="2:65" s="11" customFormat="1" ht="25.9" customHeight="1">
      <c r="B217" s="125"/>
      <c r="D217" s="126" t="s">
        <v>75</v>
      </c>
      <c r="E217" s="127" t="s">
        <v>305</v>
      </c>
      <c r="F217" s="127" t="s">
        <v>306</v>
      </c>
      <c r="I217" s="128"/>
      <c r="J217" s="129">
        <f>BK217</f>
        <v>0</v>
      </c>
      <c r="L217" s="125"/>
      <c r="M217" s="130"/>
      <c r="P217" s="131">
        <f>P218+P235+P252+P263+P271+P288+P309</f>
        <v>0</v>
      </c>
      <c r="R217" s="131">
        <f>R218+R235+R252+R263+R271+R288+R309</f>
        <v>0.67456799999999995</v>
      </c>
      <c r="T217" s="132">
        <f>T218+T235+T252+T263+T271+T288+T309</f>
        <v>0</v>
      </c>
      <c r="AR217" s="126" t="s">
        <v>86</v>
      </c>
      <c r="AT217" s="133" t="s">
        <v>75</v>
      </c>
      <c r="AU217" s="133" t="s">
        <v>76</v>
      </c>
      <c r="AY217" s="126" t="s">
        <v>142</v>
      </c>
      <c r="BK217" s="134">
        <f>BK218+BK235+BK252+BK263+BK271+BK288+BK309</f>
        <v>0</v>
      </c>
    </row>
    <row r="218" spans="2:65" s="11" customFormat="1" ht="22.9" customHeight="1">
      <c r="B218" s="125"/>
      <c r="D218" s="126" t="s">
        <v>75</v>
      </c>
      <c r="E218" s="135" t="s">
        <v>307</v>
      </c>
      <c r="F218" s="135" t="s">
        <v>308</v>
      </c>
      <c r="I218" s="128"/>
      <c r="J218" s="136">
        <f>BK218</f>
        <v>0</v>
      </c>
      <c r="L218" s="125"/>
      <c r="M218" s="130"/>
      <c r="P218" s="131">
        <f>SUM(P219:P234)</f>
        <v>0</v>
      </c>
      <c r="R218" s="131">
        <f>SUM(R219:R234)</f>
        <v>0.67456799999999995</v>
      </c>
      <c r="T218" s="132">
        <f>SUM(T219:T234)</f>
        <v>0</v>
      </c>
      <c r="AR218" s="126" t="s">
        <v>86</v>
      </c>
      <c r="AT218" s="133" t="s">
        <v>75</v>
      </c>
      <c r="AU218" s="133" t="s">
        <v>84</v>
      </c>
      <c r="AY218" s="126" t="s">
        <v>142</v>
      </c>
      <c r="BK218" s="134">
        <f>SUM(BK219:BK234)</f>
        <v>0</v>
      </c>
    </row>
    <row r="219" spans="2:65" s="1" customFormat="1" ht="16.5" customHeight="1">
      <c r="B219" s="32"/>
      <c r="C219" s="137" t="s">
        <v>309</v>
      </c>
      <c r="D219" s="137" t="s">
        <v>144</v>
      </c>
      <c r="E219" s="138" t="s">
        <v>310</v>
      </c>
      <c r="F219" s="139" t="s">
        <v>311</v>
      </c>
      <c r="G219" s="140" t="s">
        <v>200</v>
      </c>
      <c r="H219" s="141">
        <v>32.5</v>
      </c>
      <c r="I219" s="142"/>
      <c r="J219" s="143">
        <f>ROUND(I219*H219,2)</f>
        <v>0</v>
      </c>
      <c r="K219" s="144"/>
      <c r="L219" s="32"/>
      <c r="M219" s="145" t="s">
        <v>1</v>
      </c>
      <c r="N219" s="146" t="s">
        <v>41</v>
      </c>
      <c r="P219" s="147">
        <f>O219*H219</f>
        <v>0</v>
      </c>
      <c r="Q219" s="147">
        <v>4.4999999999999997E-3</v>
      </c>
      <c r="R219" s="147">
        <f>Q219*H219</f>
        <v>0.14624999999999999</v>
      </c>
      <c r="S219" s="147">
        <v>0</v>
      </c>
      <c r="T219" s="148">
        <f>S219*H219</f>
        <v>0</v>
      </c>
      <c r="AR219" s="149" t="s">
        <v>224</v>
      </c>
      <c r="AT219" s="149" t="s">
        <v>144</v>
      </c>
      <c r="AU219" s="149" t="s">
        <v>86</v>
      </c>
      <c r="AY219" s="17" t="s">
        <v>142</v>
      </c>
      <c r="BE219" s="150">
        <f>IF(N219="základní",J219,0)</f>
        <v>0</v>
      </c>
      <c r="BF219" s="150">
        <f>IF(N219="snížená",J219,0)</f>
        <v>0</v>
      </c>
      <c r="BG219" s="150">
        <f>IF(N219="zákl. přenesená",J219,0)</f>
        <v>0</v>
      </c>
      <c r="BH219" s="150">
        <f>IF(N219="sníž. přenesená",J219,0)</f>
        <v>0</v>
      </c>
      <c r="BI219" s="150">
        <f>IF(N219="nulová",J219,0)</f>
        <v>0</v>
      </c>
      <c r="BJ219" s="17" t="s">
        <v>84</v>
      </c>
      <c r="BK219" s="150">
        <f>ROUND(I219*H219,2)</f>
        <v>0</v>
      </c>
      <c r="BL219" s="17" t="s">
        <v>224</v>
      </c>
      <c r="BM219" s="149" t="s">
        <v>312</v>
      </c>
    </row>
    <row r="220" spans="2:65" s="1" customFormat="1">
      <c r="B220" s="32"/>
      <c r="D220" s="152" t="s">
        <v>313</v>
      </c>
      <c r="F220" s="190" t="s">
        <v>314</v>
      </c>
      <c r="I220" s="191"/>
      <c r="L220" s="32"/>
      <c r="M220" s="192"/>
      <c r="T220" s="56"/>
      <c r="AT220" s="17" t="s">
        <v>313</v>
      </c>
      <c r="AU220" s="17" t="s">
        <v>86</v>
      </c>
    </row>
    <row r="221" spans="2:65" s="12" customFormat="1">
      <c r="B221" s="151"/>
      <c r="D221" s="152" t="s">
        <v>160</v>
      </c>
      <c r="E221" s="153" t="s">
        <v>1</v>
      </c>
      <c r="F221" s="154" t="s">
        <v>315</v>
      </c>
      <c r="H221" s="155">
        <v>32.5</v>
      </c>
      <c r="I221" s="156"/>
      <c r="L221" s="151"/>
      <c r="M221" s="157"/>
      <c r="T221" s="158"/>
      <c r="AT221" s="153" t="s">
        <v>160</v>
      </c>
      <c r="AU221" s="153" t="s">
        <v>86</v>
      </c>
      <c r="AV221" s="12" t="s">
        <v>86</v>
      </c>
      <c r="AW221" s="12" t="s">
        <v>32</v>
      </c>
      <c r="AX221" s="12" t="s">
        <v>76</v>
      </c>
      <c r="AY221" s="153" t="s">
        <v>142</v>
      </c>
    </row>
    <row r="222" spans="2:65" s="13" customFormat="1">
      <c r="B222" s="159"/>
      <c r="D222" s="152" t="s">
        <v>160</v>
      </c>
      <c r="E222" s="160" t="s">
        <v>1</v>
      </c>
      <c r="F222" s="161" t="s">
        <v>162</v>
      </c>
      <c r="H222" s="162">
        <v>32.5</v>
      </c>
      <c r="I222" s="163"/>
      <c r="L222" s="159"/>
      <c r="M222" s="164"/>
      <c r="T222" s="165"/>
      <c r="AT222" s="160" t="s">
        <v>160</v>
      </c>
      <c r="AU222" s="160" t="s">
        <v>86</v>
      </c>
      <c r="AV222" s="13" t="s">
        <v>148</v>
      </c>
      <c r="AW222" s="13" t="s">
        <v>32</v>
      </c>
      <c r="AX222" s="13" t="s">
        <v>84</v>
      </c>
      <c r="AY222" s="160" t="s">
        <v>142</v>
      </c>
    </row>
    <row r="223" spans="2:65" s="1" customFormat="1" ht="16.5" customHeight="1">
      <c r="B223" s="32"/>
      <c r="C223" s="137" t="s">
        <v>316</v>
      </c>
      <c r="D223" s="137" t="s">
        <v>144</v>
      </c>
      <c r="E223" s="138" t="s">
        <v>317</v>
      </c>
      <c r="F223" s="139" t="s">
        <v>318</v>
      </c>
      <c r="G223" s="140" t="s">
        <v>200</v>
      </c>
      <c r="H223" s="141">
        <v>117.404</v>
      </c>
      <c r="I223" s="142"/>
      <c r="J223" s="143">
        <f>ROUND(I223*H223,2)</f>
        <v>0</v>
      </c>
      <c r="K223" s="144"/>
      <c r="L223" s="32"/>
      <c r="M223" s="145" t="s">
        <v>1</v>
      </c>
      <c r="N223" s="146" t="s">
        <v>41</v>
      </c>
      <c r="P223" s="147">
        <f>O223*H223</f>
        <v>0</v>
      </c>
      <c r="Q223" s="147">
        <v>4.4999999999999997E-3</v>
      </c>
      <c r="R223" s="147">
        <f>Q223*H223</f>
        <v>0.52831799999999995</v>
      </c>
      <c r="S223" s="147">
        <v>0</v>
      </c>
      <c r="T223" s="148">
        <f>S223*H223</f>
        <v>0</v>
      </c>
      <c r="AR223" s="149" t="s">
        <v>224</v>
      </c>
      <c r="AT223" s="149" t="s">
        <v>144</v>
      </c>
      <c r="AU223" s="149" t="s">
        <v>86</v>
      </c>
      <c r="AY223" s="17" t="s">
        <v>142</v>
      </c>
      <c r="BE223" s="150">
        <f>IF(N223="základní",J223,0)</f>
        <v>0</v>
      </c>
      <c r="BF223" s="150">
        <f>IF(N223="snížená",J223,0)</f>
        <v>0</v>
      </c>
      <c r="BG223" s="150">
        <f>IF(N223="zákl. přenesená",J223,0)</f>
        <v>0</v>
      </c>
      <c r="BH223" s="150">
        <f>IF(N223="sníž. přenesená",J223,0)</f>
        <v>0</v>
      </c>
      <c r="BI223" s="150">
        <f>IF(N223="nulová",J223,0)</f>
        <v>0</v>
      </c>
      <c r="BJ223" s="17" t="s">
        <v>84</v>
      </c>
      <c r="BK223" s="150">
        <f>ROUND(I223*H223,2)</f>
        <v>0</v>
      </c>
      <c r="BL223" s="17" t="s">
        <v>224</v>
      </c>
      <c r="BM223" s="149" t="s">
        <v>319</v>
      </c>
    </row>
    <row r="224" spans="2:65" s="1" customFormat="1">
      <c r="B224" s="32"/>
      <c r="D224" s="152" t="s">
        <v>313</v>
      </c>
      <c r="F224" s="190" t="s">
        <v>320</v>
      </c>
      <c r="I224" s="191"/>
      <c r="L224" s="32"/>
      <c r="M224" s="192"/>
      <c r="T224" s="56"/>
      <c r="AT224" s="17" t="s">
        <v>313</v>
      </c>
      <c r="AU224" s="17" t="s">
        <v>86</v>
      </c>
    </row>
    <row r="225" spans="2:65" s="14" customFormat="1">
      <c r="B225" s="177"/>
      <c r="D225" s="152" t="s">
        <v>160</v>
      </c>
      <c r="E225" s="178" t="s">
        <v>1</v>
      </c>
      <c r="F225" s="179" t="s">
        <v>321</v>
      </c>
      <c r="H225" s="178" t="s">
        <v>1</v>
      </c>
      <c r="I225" s="180"/>
      <c r="L225" s="177"/>
      <c r="M225" s="181"/>
      <c r="T225" s="182"/>
      <c r="AT225" s="178" t="s">
        <v>160</v>
      </c>
      <c r="AU225" s="178" t="s">
        <v>86</v>
      </c>
      <c r="AV225" s="14" t="s">
        <v>84</v>
      </c>
      <c r="AW225" s="14" t="s">
        <v>32</v>
      </c>
      <c r="AX225" s="14" t="s">
        <v>76</v>
      </c>
      <c r="AY225" s="178" t="s">
        <v>142</v>
      </c>
    </row>
    <row r="226" spans="2:65" s="12" customFormat="1">
      <c r="B226" s="151"/>
      <c r="D226" s="152" t="s">
        <v>160</v>
      </c>
      <c r="E226" s="153" t="s">
        <v>1</v>
      </c>
      <c r="F226" s="154" t="s">
        <v>322</v>
      </c>
      <c r="H226" s="155">
        <v>16.25</v>
      </c>
      <c r="I226" s="156"/>
      <c r="L226" s="151"/>
      <c r="M226" s="157"/>
      <c r="T226" s="158"/>
      <c r="AT226" s="153" t="s">
        <v>160</v>
      </c>
      <c r="AU226" s="153" t="s">
        <v>86</v>
      </c>
      <c r="AV226" s="12" t="s">
        <v>86</v>
      </c>
      <c r="AW226" s="12" t="s">
        <v>32</v>
      </c>
      <c r="AX226" s="12" t="s">
        <v>76</v>
      </c>
      <c r="AY226" s="153" t="s">
        <v>142</v>
      </c>
    </row>
    <row r="227" spans="2:65" s="12" customFormat="1">
      <c r="B227" s="151"/>
      <c r="D227" s="152" t="s">
        <v>160</v>
      </c>
      <c r="E227" s="153" t="s">
        <v>1</v>
      </c>
      <c r="F227" s="154" t="s">
        <v>323</v>
      </c>
      <c r="H227" s="155">
        <v>14.99</v>
      </c>
      <c r="I227" s="156"/>
      <c r="L227" s="151"/>
      <c r="M227" s="157"/>
      <c r="T227" s="158"/>
      <c r="AT227" s="153" t="s">
        <v>160</v>
      </c>
      <c r="AU227" s="153" t="s">
        <v>86</v>
      </c>
      <c r="AV227" s="12" t="s">
        <v>86</v>
      </c>
      <c r="AW227" s="12" t="s">
        <v>32</v>
      </c>
      <c r="AX227" s="12" t="s">
        <v>76</v>
      </c>
      <c r="AY227" s="153" t="s">
        <v>142</v>
      </c>
    </row>
    <row r="228" spans="2:65" s="12" customFormat="1">
      <c r="B228" s="151"/>
      <c r="D228" s="152" t="s">
        <v>160</v>
      </c>
      <c r="E228" s="153" t="s">
        <v>1</v>
      </c>
      <c r="F228" s="154" t="s">
        <v>323</v>
      </c>
      <c r="H228" s="155">
        <v>14.99</v>
      </c>
      <c r="I228" s="156"/>
      <c r="L228" s="151"/>
      <c r="M228" s="157"/>
      <c r="T228" s="158"/>
      <c r="AT228" s="153" t="s">
        <v>160</v>
      </c>
      <c r="AU228" s="153" t="s">
        <v>86</v>
      </c>
      <c r="AV228" s="12" t="s">
        <v>86</v>
      </c>
      <c r="AW228" s="12" t="s">
        <v>32</v>
      </c>
      <c r="AX228" s="12" t="s">
        <v>76</v>
      </c>
      <c r="AY228" s="153" t="s">
        <v>142</v>
      </c>
    </row>
    <row r="229" spans="2:65" s="12" customFormat="1">
      <c r="B229" s="151"/>
      <c r="D229" s="152" t="s">
        <v>160</v>
      </c>
      <c r="E229" s="153" t="s">
        <v>1</v>
      </c>
      <c r="F229" s="154" t="s">
        <v>323</v>
      </c>
      <c r="H229" s="155">
        <v>14.99</v>
      </c>
      <c r="I229" s="156"/>
      <c r="L229" s="151"/>
      <c r="M229" s="157"/>
      <c r="T229" s="158"/>
      <c r="AT229" s="153" t="s">
        <v>160</v>
      </c>
      <c r="AU229" s="153" t="s">
        <v>86</v>
      </c>
      <c r="AV229" s="12" t="s">
        <v>86</v>
      </c>
      <c r="AW229" s="12" t="s">
        <v>32</v>
      </c>
      <c r="AX229" s="12" t="s">
        <v>76</v>
      </c>
      <c r="AY229" s="153" t="s">
        <v>142</v>
      </c>
    </row>
    <row r="230" spans="2:65" s="12" customFormat="1">
      <c r="B230" s="151"/>
      <c r="D230" s="152" t="s">
        <v>160</v>
      </c>
      <c r="E230" s="153" t="s">
        <v>1</v>
      </c>
      <c r="F230" s="154" t="s">
        <v>323</v>
      </c>
      <c r="H230" s="155">
        <v>14.99</v>
      </c>
      <c r="I230" s="156"/>
      <c r="L230" s="151"/>
      <c r="M230" s="157"/>
      <c r="T230" s="158"/>
      <c r="AT230" s="153" t="s">
        <v>160</v>
      </c>
      <c r="AU230" s="153" t="s">
        <v>86</v>
      </c>
      <c r="AV230" s="12" t="s">
        <v>86</v>
      </c>
      <c r="AW230" s="12" t="s">
        <v>32</v>
      </c>
      <c r="AX230" s="12" t="s">
        <v>76</v>
      </c>
      <c r="AY230" s="153" t="s">
        <v>142</v>
      </c>
    </row>
    <row r="231" spans="2:65" s="12" customFormat="1">
      <c r="B231" s="151"/>
      <c r="D231" s="152" t="s">
        <v>160</v>
      </c>
      <c r="E231" s="153" t="s">
        <v>1</v>
      </c>
      <c r="F231" s="154" t="s">
        <v>324</v>
      </c>
      <c r="H231" s="155">
        <v>25.847000000000001</v>
      </c>
      <c r="I231" s="156"/>
      <c r="L231" s="151"/>
      <c r="M231" s="157"/>
      <c r="T231" s="158"/>
      <c r="AT231" s="153" t="s">
        <v>160</v>
      </c>
      <c r="AU231" s="153" t="s">
        <v>86</v>
      </c>
      <c r="AV231" s="12" t="s">
        <v>86</v>
      </c>
      <c r="AW231" s="12" t="s">
        <v>32</v>
      </c>
      <c r="AX231" s="12" t="s">
        <v>76</v>
      </c>
      <c r="AY231" s="153" t="s">
        <v>142</v>
      </c>
    </row>
    <row r="232" spans="2:65" s="12" customFormat="1">
      <c r="B232" s="151"/>
      <c r="D232" s="152" t="s">
        <v>160</v>
      </c>
      <c r="E232" s="153" t="s">
        <v>1</v>
      </c>
      <c r="F232" s="154" t="s">
        <v>325</v>
      </c>
      <c r="H232" s="155">
        <v>15.347</v>
      </c>
      <c r="I232" s="156"/>
      <c r="L232" s="151"/>
      <c r="M232" s="157"/>
      <c r="T232" s="158"/>
      <c r="AT232" s="153" t="s">
        <v>160</v>
      </c>
      <c r="AU232" s="153" t="s">
        <v>86</v>
      </c>
      <c r="AV232" s="12" t="s">
        <v>86</v>
      </c>
      <c r="AW232" s="12" t="s">
        <v>32</v>
      </c>
      <c r="AX232" s="12" t="s">
        <v>76</v>
      </c>
      <c r="AY232" s="153" t="s">
        <v>142</v>
      </c>
    </row>
    <row r="233" spans="2:65" s="13" customFormat="1">
      <c r="B233" s="159"/>
      <c r="D233" s="152" t="s">
        <v>160</v>
      </c>
      <c r="E233" s="160" t="s">
        <v>1</v>
      </c>
      <c r="F233" s="161" t="s">
        <v>162</v>
      </c>
      <c r="H233" s="162">
        <v>117.404</v>
      </c>
      <c r="I233" s="163"/>
      <c r="L233" s="159"/>
      <c r="M233" s="164"/>
      <c r="T233" s="165"/>
      <c r="AT233" s="160" t="s">
        <v>160</v>
      </c>
      <c r="AU233" s="160" t="s">
        <v>86</v>
      </c>
      <c r="AV233" s="13" t="s">
        <v>148</v>
      </c>
      <c r="AW233" s="13" t="s">
        <v>32</v>
      </c>
      <c r="AX233" s="13" t="s">
        <v>84</v>
      </c>
      <c r="AY233" s="160" t="s">
        <v>142</v>
      </c>
    </row>
    <row r="234" spans="2:65" s="1" customFormat="1" ht="24.2" customHeight="1">
      <c r="B234" s="32"/>
      <c r="C234" s="137" t="s">
        <v>326</v>
      </c>
      <c r="D234" s="137" t="s">
        <v>144</v>
      </c>
      <c r="E234" s="138" t="s">
        <v>327</v>
      </c>
      <c r="F234" s="139" t="s">
        <v>328</v>
      </c>
      <c r="G234" s="140" t="s">
        <v>329</v>
      </c>
      <c r="H234" s="193"/>
      <c r="I234" s="142"/>
      <c r="J234" s="143">
        <f>ROUND(I234*H234,2)</f>
        <v>0</v>
      </c>
      <c r="K234" s="144"/>
      <c r="L234" s="32"/>
      <c r="M234" s="145" t="s">
        <v>1</v>
      </c>
      <c r="N234" s="146" t="s">
        <v>41</v>
      </c>
      <c r="P234" s="147">
        <f>O234*H234</f>
        <v>0</v>
      </c>
      <c r="Q234" s="147">
        <v>0</v>
      </c>
      <c r="R234" s="147">
        <f>Q234*H234</f>
        <v>0</v>
      </c>
      <c r="S234" s="147">
        <v>0</v>
      </c>
      <c r="T234" s="148">
        <f>S234*H234</f>
        <v>0</v>
      </c>
      <c r="AR234" s="149" t="s">
        <v>224</v>
      </c>
      <c r="AT234" s="149" t="s">
        <v>144</v>
      </c>
      <c r="AU234" s="149" t="s">
        <v>86</v>
      </c>
      <c r="AY234" s="17" t="s">
        <v>142</v>
      </c>
      <c r="BE234" s="150">
        <f>IF(N234="základní",J234,0)</f>
        <v>0</v>
      </c>
      <c r="BF234" s="150">
        <f>IF(N234="snížená",J234,0)</f>
        <v>0</v>
      </c>
      <c r="BG234" s="150">
        <f>IF(N234="zákl. přenesená",J234,0)</f>
        <v>0</v>
      </c>
      <c r="BH234" s="150">
        <f>IF(N234="sníž. přenesená",J234,0)</f>
        <v>0</v>
      </c>
      <c r="BI234" s="150">
        <f>IF(N234="nulová",J234,0)</f>
        <v>0</v>
      </c>
      <c r="BJ234" s="17" t="s">
        <v>84</v>
      </c>
      <c r="BK234" s="150">
        <f>ROUND(I234*H234,2)</f>
        <v>0</v>
      </c>
      <c r="BL234" s="17" t="s">
        <v>224</v>
      </c>
      <c r="BM234" s="149" t="s">
        <v>330</v>
      </c>
    </row>
    <row r="235" spans="2:65" s="11" customFormat="1" ht="22.9" customHeight="1">
      <c r="B235" s="125"/>
      <c r="D235" s="126" t="s">
        <v>75</v>
      </c>
      <c r="E235" s="135" t="s">
        <v>331</v>
      </c>
      <c r="F235" s="135" t="s">
        <v>332</v>
      </c>
      <c r="I235" s="128"/>
      <c r="J235" s="136">
        <f>BK235</f>
        <v>0</v>
      </c>
      <c r="L235" s="125"/>
      <c r="M235" s="130"/>
      <c r="P235" s="131">
        <f>SUM(P236:P251)</f>
        <v>0</v>
      </c>
      <c r="R235" s="131">
        <f>SUM(R236:R251)</f>
        <v>0</v>
      </c>
      <c r="T235" s="132">
        <f>SUM(T236:T251)</f>
        <v>0</v>
      </c>
      <c r="AR235" s="126" t="s">
        <v>86</v>
      </c>
      <c r="AT235" s="133" t="s">
        <v>75</v>
      </c>
      <c r="AU235" s="133" t="s">
        <v>84</v>
      </c>
      <c r="AY235" s="126" t="s">
        <v>142</v>
      </c>
      <c r="BK235" s="134">
        <f>SUM(BK236:BK251)</f>
        <v>0</v>
      </c>
    </row>
    <row r="236" spans="2:65" s="1" customFormat="1" ht="24.2" customHeight="1">
      <c r="B236" s="32"/>
      <c r="C236" s="137" t="s">
        <v>333</v>
      </c>
      <c r="D236" s="137" t="s">
        <v>144</v>
      </c>
      <c r="E236" s="138" t="s">
        <v>334</v>
      </c>
      <c r="F236" s="139" t="s">
        <v>335</v>
      </c>
      <c r="G236" s="140" t="s">
        <v>200</v>
      </c>
      <c r="H236" s="141">
        <v>36.299999999999997</v>
      </c>
      <c r="I236" s="142"/>
      <c r="J236" s="143">
        <f>ROUND(I236*H236,2)</f>
        <v>0</v>
      </c>
      <c r="K236" s="144"/>
      <c r="L236" s="32"/>
      <c r="M236" s="145" t="s">
        <v>1</v>
      </c>
      <c r="N236" s="146" t="s">
        <v>41</v>
      </c>
      <c r="P236" s="147">
        <f>O236*H236</f>
        <v>0</v>
      </c>
      <c r="Q236" s="147">
        <v>0</v>
      </c>
      <c r="R236" s="147">
        <f>Q236*H236</f>
        <v>0</v>
      </c>
      <c r="S236" s="147">
        <v>0</v>
      </c>
      <c r="T236" s="148">
        <f>S236*H236</f>
        <v>0</v>
      </c>
      <c r="AR236" s="149" t="s">
        <v>224</v>
      </c>
      <c r="AT236" s="149" t="s">
        <v>144</v>
      </c>
      <c r="AU236" s="149" t="s">
        <v>86</v>
      </c>
      <c r="AY236" s="17" t="s">
        <v>142</v>
      </c>
      <c r="BE236" s="150">
        <f>IF(N236="základní",J236,0)</f>
        <v>0</v>
      </c>
      <c r="BF236" s="150">
        <f>IF(N236="snížená",J236,0)</f>
        <v>0</v>
      </c>
      <c r="BG236" s="150">
        <f>IF(N236="zákl. přenesená",J236,0)</f>
        <v>0</v>
      </c>
      <c r="BH236" s="150">
        <f>IF(N236="sníž. přenesená",J236,0)</f>
        <v>0</v>
      </c>
      <c r="BI236" s="150">
        <f>IF(N236="nulová",J236,0)</f>
        <v>0</v>
      </c>
      <c r="BJ236" s="17" t="s">
        <v>84</v>
      </c>
      <c r="BK236" s="150">
        <f>ROUND(I236*H236,2)</f>
        <v>0</v>
      </c>
      <c r="BL236" s="17" t="s">
        <v>224</v>
      </c>
      <c r="BM236" s="149" t="s">
        <v>336</v>
      </c>
    </row>
    <row r="237" spans="2:65" s="1" customFormat="1">
      <c r="B237" s="32"/>
      <c r="D237" s="152" t="s">
        <v>313</v>
      </c>
      <c r="F237" s="190" t="s">
        <v>337</v>
      </c>
      <c r="I237" s="191"/>
      <c r="L237" s="32"/>
      <c r="M237" s="192"/>
      <c r="T237" s="56"/>
      <c r="AT237" s="17" t="s">
        <v>313</v>
      </c>
      <c r="AU237" s="17" t="s">
        <v>86</v>
      </c>
    </row>
    <row r="238" spans="2:65" s="12" customFormat="1">
      <c r="B238" s="151"/>
      <c r="D238" s="152" t="s">
        <v>160</v>
      </c>
      <c r="E238" s="153" t="s">
        <v>1</v>
      </c>
      <c r="F238" s="154" t="s">
        <v>338</v>
      </c>
      <c r="H238" s="155">
        <v>18.3</v>
      </c>
      <c r="I238" s="156"/>
      <c r="L238" s="151"/>
      <c r="M238" s="157"/>
      <c r="T238" s="158"/>
      <c r="AT238" s="153" t="s">
        <v>160</v>
      </c>
      <c r="AU238" s="153" t="s">
        <v>86</v>
      </c>
      <c r="AV238" s="12" t="s">
        <v>86</v>
      </c>
      <c r="AW238" s="12" t="s">
        <v>32</v>
      </c>
      <c r="AX238" s="12" t="s">
        <v>76</v>
      </c>
      <c r="AY238" s="153" t="s">
        <v>142</v>
      </c>
    </row>
    <row r="239" spans="2:65" s="12" customFormat="1">
      <c r="B239" s="151"/>
      <c r="D239" s="152" t="s">
        <v>160</v>
      </c>
      <c r="E239" s="153" t="s">
        <v>1</v>
      </c>
      <c r="F239" s="154" t="s">
        <v>273</v>
      </c>
      <c r="H239" s="155">
        <v>9.6999999999999993</v>
      </c>
      <c r="I239" s="156"/>
      <c r="L239" s="151"/>
      <c r="M239" s="157"/>
      <c r="T239" s="158"/>
      <c r="AT239" s="153" t="s">
        <v>160</v>
      </c>
      <c r="AU239" s="153" t="s">
        <v>86</v>
      </c>
      <c r="AV239" s="12" t="s">
        <v>86</v>
      </c>
      <c r="AW239" s="12" t="s">
        <v>32</v>
      </c>
      <c r="AX239" s="12" t="s">
        <v>76</v>
      </c>
      <c r="AY239" s="153" t="s">
        <v>142</v>
      </c>
    </row>
    <row r="240" spans="2:65" s="12" customFormat="1">
      <c r="B240" s="151"/>
      <c r="D240" s="152" t="s">
        <v>160</v>
      </c>
      <c r="E240" s="153" t="s">
        <v>1</v>
      </c>
      <c r="F240" s="154" t="s">
        <v>268</v>
      </c>
      <c r="H240" s="155">
        <v>4.5</v>
      </c>
      <c r="I240" s="156"/>
      <c r="L240" s="151"/>
      <c r="M240" s="157"/>
      <c r="T240" s="158"/>
      <c r="AT240" s="153" t="s">
        <v>160</v>
      </c>
      <c r="AU240" s="153" t="s">
        <v>86</v>
      </c>
      <c r="AV240" s="12" t="s">
        <v>86</v>
      </c>
      <c r="AW240" s="12" t="s">
        <v>32</v>
      </c>
      <c r="AX240" s="12" t="s">
        <v>76</v>
      </c>
      <c r="AY240" s="153" t="s">
        <v>142</v>
      </c>
    </row>
    <row r="241" spans="2:65" s="12" customFormat="1">
      <c r="B241" s="151"/>
      <c r="D241" s="152" t="s">
        <v>160</v>
      </c>
      <c r="E241" s="153" t="s">
        <v>1</v>
      </c>
      <c r="F241" s="154" t="s">
        <v>339</v>
      </c>
      <c r="H241" s="155">
        <v>3.8</v>
      </c>
      <c r="I241" s="156"/>
      <c r="L241" s="151"/>
      <c r="M241" s="157"/>
      <c r="T241" s="158"/>
      <c r="AT241" s="153" t="s">
        <v>160</v>
      </c>
      <c r="AU241" s="153" t="s">
        <v>86</v>
      </c>
      <c r="AV241" s="12" t="s">
        <v>86</v>
      </c>
      <c r="AW241" s="12" t="s">
        <v>32</v>
      </c>
      <c r="AX241" s="12" t="s">
        <v>76</v>
      </c>
      <c r="AY241" s="153" t="s">
        <v>142</v>
      </c>
    </row>
    <row r="242" spans="2:65" s="13" customFormat="1">
      <c r="B242" s="159"/>
      <c r="D242" s="152" t="s">
        <v>160</v>
      </c>
      <c r="E242" s="160" t="s">
        <v>1</v>
      </c>
      <c r="F242" s="161" t="s">
        <v>162</v>
      </c>
      <c r="H242" s="162">
        <v>36.299999999999997</v>
      </c>
      <c r="I242" s="163"/>
      <c r="L242" s="159"/>
      <c r="M242" s="164"/>
      <c r="T242" s="165"/>
      <c r="AT242" s="160" t="s">
        <v>160</v>
      </c>
      <c r="AU242" s="160" t="s">
        <v>86</v>
      </c>
      <c r="AV242" s="13" t="s">
        <v>148</v>
      </c>
      <c r="AW242" s="13" t="s">
        <v>32</v>
      </c>
      <c r="AX242" s="13" t="s">
        <v>84</v>
      </c>
      <c r="AY242" s="160" t="s">
        <v>142</v>
      </c>
    </row>
    <row r="243" spans="2:65" s="1" customFormat="1" ht="16.5" customHeight="1">
      <c r="B243" s="32"/>
      <c r="C243" s="166" t="s">
        <v>340</v>
      </c>
      <c r="D243" s="166" t="s">
        <v>188</v>
      </c>
      <c r="E243" s="167" t="s">
        <v>341</v>
      </c>
      <c r="F243" s="168" t="s">
        <v>342</v>
      </c>
      <c r="G243" s="169" t="s">
        <v>200</v>
      </c>
      <c r="H243" s="170">
        <v>39.93</v>
      </c>
      <c r="I243" s="171"/>
      <c r="J243" s="172">
        <f>ROUND(I243*H243,2)</f>
        <v>0</v>
      </c>
      <c r="K243" s="173"/>
      <c r="L243" s="174"/>
      <c r="M243" s="175" t="s">
        <v>1</v>
      </c>
      <c r="N243" s="176" t="s">
        <v>41</v>
      </c>
      <c r="P243" s="147">
        <f>O243*H243</f>
        <v>0</v>
      </c>
      <c r="Q243" s="147">
        <v>0</v>
      </c>
      <c r="R243" s="147">
        <f>Q243*H243</f>
        <v>0</v>
      </c>
      <c r="S243" s="147">
        <v>0</v>
      </c>
      <c r="T243" s="148">
        <f>S243*H243</f>
        <v>0</v>
      </c>
      <c r="AR243" s="149" t="s">
        <v>309</v>
      </c>
      <c r="AT243" s="149" t="s">
        <v>188</v>
      </c>
      <c r="AU243" s="149" t="s">
        <v>86</v>
      </c>
      <c r="AY243" s="17" t="s">
        <v>142</v>
      </c>
      <c r="BE243" s="150">
        <f>IF(N243="základní",J243,0)</f>
        <v>0</v>
      </c>
      <c r="BF243" s="150">
        <f>IF(N243="snížená",J243,0)</f>
        <v>0</v>
      </c>
      <c r="BG243" s="150">
        <f>IF(N243="zákl. přenesená",J243,0)</f>
        <v>0</v>
      </c>
      <c r="BH243" s="150">
        <f>IF(N243="sníž. přenesená",J243,0)</f>
        <v>0</v>
      </c>
      <c r="BI243" s="150">
        <f>IF(N243="nulová",J243,0)</f>
        <v>0</v>
      </c>
      <c r="BJ243" s="17" t="s">
        <v>84</v>
      </c>
      <c r="BK243" s="150">
        <f>ROUND(I243*H243,2)</f>
        <v>0</v>
      </c>
      <c r="BL243" s="17" t="s">
        <v>224</v>
      </c>
      <c r="BM243" s="149" t="s">
        <v>343</v>
      </c>
    </row>
    <row r="244" spans="2:65" s="12" customFormat="1">
      <c r="B244" s="151"/>
      <c r="D244" s="152" t="s">
        <v>160</v>
      </c>
      <c r="E244" s="153" t="s">
        <v>1</v>
      </c>
      <c r="F244" s="154" t="s">
        <v>344</v>
      </c>
      <c r="H244" s="155">
        <v>39.93</v>
      </c>
      <c r="I244" s="156"/>
      <c r="L244" s="151"/>
      <c r="M244" s="157"/>
      <c r="T244" s="158"/>
      <c r="AT244" s="153" t="s">
        <v>160</v>
      </c>
      <c r="AU244" s="153" t="s">
        <v>86</v>
      </c>
      <c r="AV244" s="12" t="s">
        <v>86</v>
      </c>
      <c r="AW244" s="12" t="s">
        <v>32</v>
      </c>
      <c r="AX244" s="12" t="s">
        <v>76</v>
      </c>
      <c r="AY244" s="153" t="s">
        <v>142</v>
      </c>
    </row>
    <row r="245" spans="2:65" s="13" customFormat="1">
      <c r="B245" s="159"/>
      <c r="D245" s="152" t="s">
        <v>160</v>
      </c>
      <c r="E245" s="160" t="s">
        <v>1</v>
      </c>
      <c r="F245" s="161" t="s">
        <v>162</v>
      </c>
      <c r="H245" s="162">
        <v>39.93</v>
      </c>
      <c r="I245" s="163"/>
      <c r="L245" s="159"/>
      <c r="M245" s="164"/>
      <c r="T245" s="165"/>
      <c r="AT245" s="160" t="s">
        <v>160</v>
      </c>
      <c r="AU245" s="160" t="s">
        <v>86</v>
      </c>
      <c r="AV245" s="13" t="s">
        <v>148</v>
      </c>
      <c r="AW245" s="13" t="s">
        <v>32</v>
      </c>
      <c r="AX245" s="13" t="s">
        <v>84</v>
      </c>
      <c r="AY245" s="160" t="s">
        <v>142</v>
      </c>
    </row>
    <row r="246" spans="2:65" s="1" customFormat="1" ht="37.9" customHeight="1">
      <c r="B246" s="32"/>
      <c r="C246" s="137" t="s">
        <v>345</v>
      </c>
      <c r="D246" s="137" t="s">
        <v>144</v>
      </c>
      <c r="E246" s="138" t="s">
        <v>346</v>
      </c>
      <c r="F246" s="139" t="s">
        <v>347</v>
      </c>
      <c r="G246" s="140" t="s">
        <v>200</v>
      </c>
      <c r="H246" s="141">
        <v>41.744999999999997</v>
      </c>
      <c r="I246" s="142"/>
      <c r="J246" s="143">
        <f>ROUND(I246*H246,2)</f>
        <v>0</v>
      </c>
      <c r="K246" s="144"/>
      <c r="L246" s="32"/>
      <c r="M246" s="145" t="s">
        <v>1</v>
      </c>
      <c r="N246" s="146" t="s">
        <v>41</v>
      </c>
      <c r="P246" s="147">
        <f>O246*H246</f>
        <v>0</v>
      </c>
      <c r="Q246" s="147">
        <v>0</v>
      </c>
      <c r="R246" s="147">
        <f>Q246*H246</f>
        <v>0</v>
      </c>
      <c r="S246" s="147">
        <v>0</v>
      </c>
      <c r="T246" s="148">
        <f>S246*H246</f>
        <v>0</v>
      </c>
      <c r="AR246" s="149" t="s">
        <v>224</v>
      </c>
      <c r="AT246" s="149" t="s">
        <v>144</v>
      </c>
      <c r="AU246" s="149" t="s">
        <v>86</v>
      </c>
      <c r="AY246" s="17" t="s">
        <v>142</v>
      </c>
      <c r="BE246" s="150">
        <f>IF(N246="základní",J246,0)</f>
        <v>0</v>
      </c>
      <c r="BF246" s="150">
        <f>IF(N246="snížená",J246,0)</f>
        <v>0</v>
      </c>
      <c r="BG246" s="150">
        <f>IF(N246="zákl. přenesená",J246,0)</f>
        <v>0</v>
      </c>
      <c r="BH246" s="150">
        <f>IF(N246="sníž. přenesená",J246,0)</f>
        <v>0</v>
      </c>
      <c r="BI246" s="150">
        <f>IF(N246="nulová",J246,0)</f>
        <v>0</v>
      </c>
      <c r="BJ246" s="17" t="s">
        <v>84</v>
      </c>
      <c r="BK246" s="150">
        <f>ROUND(I246*H246,2)</f>
        <v>0</v>
      </c>
      <c r="BL246" s="17" t="s">
        <v>224</v>
      </c>
      <c r="BM246" s="149" t="s">
        <v>348</v>
      </c>
    </row>
    <row r="247" spans="2:65" s="14" customFormat="1">
      <c r="B247" s="177"/>
      <c r="D247" s="152" t="s">
        <v>160</v>
      </c>
      <c r="E247" s="178" t="s">
        <v>1</v>
      </c>
      <c r="F247" s="179" t="s">
        <v>349</v>
      </c>
      <c r="H247" s="178" t="s">
        <v>1</v>
      </c>
      <c r="I247" s="180"/>
      <c r="L247" s="177"/>
      <c r="M247" s="181"/>
      <c r="T247" s="182"/>
      <c r="AT247" s="178" t="s">
        <v>160</v>
      </c>
      <c r="AU247" s="178" t="s">
        <v>86</v>
      </c>
      <c r="AV247" s="14" t="s">
        <v>84</v>
      </c>
      <c r="AW247" s="14" t="s">
        <v>32</v>
      </c>
      <c r="AX247" s="14" t="s">
        <v>76</v>
      </c>
      <c r="AY247" s="178" t="s">
        <v>142</v>
      </c>
    </row>
    <row r="248" spans="2:65" s="14" customFormat="1">
      <c r="B248" s="177"/>
      <c r="D248" s="152" t="s">
        <v>160</v>
      </c>
      <c r="E248" s="178" t="s">
        <v>1</v>
      </c>
      <c r="F248" s="179" t="s">
        <v>350</v>
      </c>
      <c r="H248" s="178" t="s">
        <v>1</v>
      </c>
      <c r="I248" s="180"/>
      <c r="L248" s="177"/>
      <c r="M248" s="181"/>
      <c r="T248" s="182"/>
      <c r="AT248" s="178" t="s">
        <v>160</v>
      </c>
      <c r="AU248" s="178" t="s">
        <v>86</v>
      </c>
      <c r="AV248" s="14" t="s">
        <v>84</v>
      </c>
      <c r="AW248" s="14" t="s">
        <v>32</v>
      </c>
      <c r="AX248" s="14" t="s">
        <v>76</v>
      </c>
      <c r="AY248" s="178" t="s">
        <v>142</v>
      </c>
    </row>
    <row r="249" spans="2:65" s="12" customFormat="1">
      <c r="B249" s="151"/>
      <c r="D249" s="152" t="s">
        <v>160</v>
      </c>
      <c r="E249" s="153" t="s">
        <v>1</v>
      </c>
      <c r="F249" s="154" t="s">
        <v>351</v>
      </c>
      <c r="H249" s="155">
        <v>41.744999999999997</v>
      </c>
      <c r="I249" s="156"/>
      <c r="L249" s="151"/>
      <c r="M249" s="157"/>
      <c r="T249" s="158"/>
      <c r="AT249" s="153" t="s">
        <v>160</v>
      </c>
      <c r="AU249" s="153" t="s">
        <v>86</v>
      </c>
      <c r="AV249" s="12" t="s">
        <v>86</v>
      </c>
      <c r="AW249" s="12" t="s">
        <v>32</v>
      </c>
      <c r="AX249" s="12" t="s">
        <v>76</v>
      </c>
      <c r="AY249" s="153" t="s">
        <v>142</v>
      </c>
    </row>
    <row r="250" spans="2:65" s="13" customFormat="1">
      <c r="B250" s="159"/>
      <c r="D250" s="152" t="s">
        <v>160</v>
      </c>
      <c r="E250" s="160" t="s">
        <v>1</v>
      </c>
      <c r="F250" s="161" t="s">
        <v>162</v>
      </c>
      <c r="H250" s="162">
        <v>41.744999999999997</v>
      </c>
      <c r="I250" s="163"/>
      <c r="L250" s="159"/>
      <c r="M250" s="164"/>
      <c r="T250" s="165"/>
      <c r="AT250" s="160" t="s">
        <v>160</v>
      </c>
      <c r="AU250" s="160" t="s">
        <v>86</v>
      </c>
      <c r="AV250" s="13" t="s">
        <v>148</v>
      </c>
      <c r="AW250" s="13" t="s">
        <v>32</v>
      </c>
      <c r="AX250" s="13" t="s">
        <v>84</v>
      </c>
      <c r="AY250" s="160" t="s">
        <v>142</v>
      </c>
    </row>
    <row r="251" spans="2:65" s="1" customFormat="1" ht="24.2" customHeight="1">
      <c r="B251" s="32"/>
      <c r="C251" s="137" t="s">
        <v>352</v>
      </c>
      <c r="D251" s="137" t="s">
        <v>144</v>
      </c>
      <c r="E251" s="138" t="s">
        <v>353</v>
      </c>
      <c r="F251" s="139" t="s">
        <v>354</v>
      </c>
      <c r="G251" s="140" t="s">
        <v>329</v>
      </c>
      <c r="H251" s="193"/>
      <c r="I251" s="142"/>
      <c r="J251" s="143">
        <f>ROUND(I251*H251,2)</f>
        <v>0</v>
      </c>
      <c r="K251" s="144"/>
      <c r="L251" s="32"/>
      <c r="M251" s="145" t="s">
        <v>1</v>
      </c>
      <c r="N251" s="146" t="s">
        <v>41</v>
      </c>
      <c r="P251" s="147">
        <f>O251*H251</f>
        <v>0</v>
      </c>
      <c r="Q251" s="147">
        <v>0</v>
      </c>
      <c r="R251" s="147">
        <f>Q251*H251</f>
        <v>0</v>
      </c>
      <c r="S251" s="147">
        <v>0</v>
      </c>
      <c r="T251" s="148">
        <f>S251*H251</f>
        <v>0</v>
      </c>
      <c r="AR251" s="149" t="s">
        <v>224</v>
      </c>
      <c r="AT251" s="149" t="s">
        <v>144</v>
      </c>
      <c r="AU251" s="149" t="s">
        <v>86</v>
      </c>
      <c r="AY251" s="17" t="s">
        <v>142</v>
      </c>
      <c r="BE251" s="150">
        <f>IF(N251="základní",J251,0)</f>
        <v>0</v>
      </c>
      <c r="BF251" s="150">
        <f>IF(N251="snížená",J251,0)</f>
        <v>0</v>
      </c>
      <c r="BG251" s="150">
        <f>IF(N251="zákl. přenesená",J251,0)</f>
        <v>0</v>
      </c>
      <c r="BH251" s="150">
        <f>IF(N251="sníž. přenesená",J251,0)</f>
        <v>0</v>
      </c>
      <c r="BI251" s="150">
        <f>IF(N251="nulová",J251,0)</f>
        <v>0</v>
      </c>
      <c r="BJ251" s="17" t="s">
        <v>84</v>
      </c>
      <c r="BK251" s="150">
        <f>ROUND(I251*H251,2)</f>
        <v>0</v>
      </c>
      <c r="BL251" s="17" t="s">
        <v>224</v>
      </c>
      <c r="BM251" s="149" t="s">
        <v>355</v>
      </c>
    </row>
    <row r="252" spans="2:65" s="11" customFormat="1" ht="22.9" customHeight="1">
      <c r="B252" s="125"/>
      <c r="D252" s="126" t="s">
        <v>75</v>
      </c>
      <c r="E252" s="135" t="s">
        <v>356</v>
      </c>
      <c r="F252" s="135" t="s">
        <v>357</v>
      </c>
      <c r="I252" s="128"/>
      <c r="J252" s="136">
        <f>BK252</f>
        <v>0</v>
      </c>
      <c r="L252" s="125"/>
      <c r="M252" s="130"/>
      <c r="P252" s="131">
        <f>SUM(P253:P262)</f>
        <v>0</v>
      </c>
      <c r="R252" s="131">
        <f>SUM(R253:R262)</f>
        <v>0</v>
      </c>
      <c r="T252" s="132">
        <f>SUM(T253:T262)</f>
        <v>0</v>
      </c>
      <c r="AR252" s="126" t="s">
        <v>86</v>
      </c>
      <c r="AT252" s="133" t="s">
        <v>75</v>
      </c>
      <c r="AU252" s="133" t="s">
        <v>84</v>
      </c>
      <c r="AY252" s="126" t="s">
        <v>142</v>
      </c>
      <c r="BK252" s="134">
        <f>SUM(BK253:BK262)</f>
        <v>0</v>
      </c>
    </row>
    <row r="253" spans="2:65" s="1" customFormat="1" ht="16.5" customHeight="1">
      <c r="B253" s="32"/>
      <c r="C253" s="137" t="s">
        <v>358</v>
      </c>
      <c r="D253" s="137" t="s">
        <v>144</v>
      </c>
      <c r="E253" s="138" t="s">
        <v>359</v>
      </c>
      <c r="F253" s="139" t="s">
        <v>360</v>
      </c>
      <c r="G253" s="140" t="s">
        <v>361</v>
      </c>
      <c r="H253" s="141">
        <v>7</v>
      </c>
      <c r="I253" s="142"/>
      <c r="J253" s="143">
        <f>ROUND(I253*H253,2)</f>
        <v>0</v>
      </c>
      <c r="K253" s="144"/>
      <c r="L253" s="32"/>
      <c r="M253" s="145" t="s">
        <v>1</v>
      </c>
      <c r="N253" s="146" t="s">
        <v>41</v>
      </c>
      <c r="P253" s="147">
        <f>O253*H253</f>
        <v>0</v>
      </c>
      <c r="Q253" s="147">
        <v>0</v>
      </c>
      <c r="R253" s="147">
        <f>Q253*H253</f>
        <v>0</v>
      </c>
      <c r="S253" s="147">
        <v>0</v>
      </c>
      <c r="T253" s="148">
        <f>S253*H253</f>
        <v>0</v>
      </c>
      <c r="AR253" s="149" t="s">
        <v>224</v>
      </c>
      <c r="AT253" s="149" t="s">
        <v>144</v>
      </c>
      <c r="AU253" s="149" t="s">
        <v>86</v>
      </c>
      <c r="AY253" s="17" t="s">
        <v>142</v>
      </c>
      <c r="BE253" s="150">
        <f>IF(N253="základní",J253,0)</f>
        <v>0</v>
      </c>
      <c r="BF253" s="150">
        <f>IF(N253="snížená",J253,0)</f>
        <v>0</v>
      </c>
      <c r="BG253" s="150">
        <f>IF(N253="zákl. přenesená",J253,0)</f>
        <v>0</v>
      </c>
      <c r="BH253" s="150">
        <f>IF(N253="sníž. přenesená",J253,0)</f>
        <v>0</v>
      </c>
      <c r="BI253" s="150">
        <f>IF(N253="nulová",J253,0)</f>
        <v>0</v>
      </c>
      <c r="BJ253" s="17" t="s">
        <v>84</v>
      </c>
      <c r="BK253" s="150">
        <f>ROUND(I253*H253,2)</f>
        <v>0</v>
      </c>
      <c r="BL253" s="17" t="s">
        <v>224</v>
      </c>
      <c r="BM253" s="149" t="s">
        <v>362</v>
      </c>
    </row>
    <row r="254" spans="2:65" s="1" customFormat="1" ht="16.5" customHeight="1">
      <c r="B254" s="32"/>
      <c r="C254" s="137" t="s">
        <v>363</v>
      </c>
      <c r="D254" s="137" t="s">
        <v>144</v>
      </c>
      <c r="E254" s="138" t="s">
        <v>364</v>
      </c>
      <c r="F254" s="139" t="s">
        <v>365</v>
      </c>
      <c r="G254" s="140" t="s">
        <v>366</v>
      </c>
      <c r="H254" s="141">
        <v>7</v>
      </c>
      <c r="I254" s="142"/>
      <c r="J254" s="143">
        <f>ROUND(I254*H254,2)</f>
        <v>0</v>
      </c>
      <c r="K254" s="144"/>
      <c r="L254" s="32"/>
      <c r="M254" s="145" t="s">
        <v>1</v>
      </c>
      <c r="N254" s="146" t="s">
        <v>41</v>
      </c>
      <c r="P254" s="147">
        <f>O254*H254</f>
        <v>0</v>
      </c>
      <c r="Q254" s="147">
        <v>0</v>
      </c>
      <c r="R254" s="147">
        <f>Q254*H254</f>
        <v>0</v>
      </c>
      <c r="S254" s="147">
        <v>0</v>
      </c>
      <c r="T254" s="148">
        <f>S254*H254</f>
        <v>0</v>
      </c>
      <c r="AR254" s="149" t="s">
        <v>224</v>
      </c>
      <c r="AT254" s="149" t="s">
        <v>144</v>
      </c>
      <c r="AU254" s="149" t="s">
        <v>86</v>
      </c>
      <c r="AY254" s="17" t="s">
        <v>142</v>
      </c>
      <c r="BE254" s="150">
        <f>IF(N254="základní",J254,0)</f>
        <v>0</v>
      </c>
      <c r="BF254" s="150">
        <f>IF(N254="snížená",J254,0)</f>
        <v>0</v>
      </c>
      <c r="BG254" s="150">
        <f>IF(N254="zákl. přenesená",J254,0)</f>
        <v>0</v>
      </c>
      <c r="BH254" s="150">
        <f>IF(N254="sníž. přenesená",J254,0)</f>
        <v>0</v>
      </c>
      <c r="BI254" s="150">
        <f>IF(N254="nulová",J254,0)</f>
        <v>0</v>
      </c>
      <c r="BJ254" s="17" t="s">
        <v>84</v>
      </c>
      <c r="BK254" s="150">
        <f>ROUND(I254*H254,2)</f>
        <v>0</v>
      </c>
      <c r="BL254" s="17" t="s">
        <v>224</v>
      </c>
      <c r="BM254" s="149" t="s">
        <v>367</v>
      </c>
    </row>
    <row r="255" spans="2:65" s="1" customFormat="1" ht="16.5" customHeight="1">
      <c r="B255" s="32"/>
      <c r="C255" s="137" t="s">
        <v>368</v>
      </c>
      <c r="D255" s="137" t="s">
        <v>144</v>
      </c>
      <c r="E255" s="138" t="s">
        <v>369</v>
      </c>
      <c r="F255" s="139" t="s">
        <v>370</v>
      </c>
      <c r="G255" s="140" t="s">
        <v>366</v>
      </c>
      <c r="H255" s="141">
        <v>7</v>
      </c>
      <c r="I255" s="142"/>
      <c r="J255" s="143">
        <f>ROUND(I255*H255,2)</f>
        <v>0</v>
      </c>
      <c r="K255" s="144"/>
      <c r="L255" s="32"/>
      <c r="M255" s="145" t="s">
        <v>1</v>
      </c>
      <c r="N255" s="146" t="s">
        <v>41</v>
      </c>
      <c r="P255" s="147">
        <f>O255*H255</f>
        <v>0</v>
      </c>
      <c r="Q255" s="147">
        <v>0</v>
      </c>
      <c r="R255" s="147">
        <f>Q255*H255</f>
        <v>0</v>
      </c>
      <c r="S255" s="147">
        <v>0</v>
      </c>
      <c r="T255" s="148">
        <f>S255*H255</f>
        <v>0</v>
      </c>
      <c r="AR255" s="149" t="s">
        <v>224</v>
      </c>
      <c r="AT255" s="149" t="s">
        <v>144</v>
      </c>
      <c r="AU255" s="149" t="s">
        <v>86</v>
      </c>
      <c r="AY255" s="17" t="s">
        <v>142</v>
      </c>
      <c r="BE255" s="150">
        <f>IF(N255="základní",J255,0)</f>
        <v>0</v>
      </c>
      <c r="BF255" s="150">
        <f>IF(N255="snížená",J255,0)</f>
        <v>0</v>
      </c>
      <c r="BG255" s="150">
        <f>IF(N255="zákl. přenesená",J255,0)</f>
        <v>0</v>
      </c>
      <c r="BH255" s="150">
        <f>IF(N255="sníž. přenesená",J255,0)</f>
        <v>0</v>
      </c>
      <c r="BI255" s="150">
        <f>IF(N255="nulová",J255,0)</f>
        <v>0</v>
      </c>
      <c r="BJ255" s="17" t="s">
        <v>84</v>
      </c>
      <c r="BK255" s="150">
        <f>ROUND(I255*H255,2)</f>
        <v>0</v>
      </c>
      <c r="BL255" s="17" t="s">
        <v>224</v>
      </c>
      <c r="BM255" s="149" t="s">
        <v>371</v>
      </c>
    </row>
    <row r="256" spans="2:65" s="1" customFormat="1" ht="16.5" customHeight="1">
      <c r="B256" s="32"/>
      <c r="C256" s="137" t="s">
        <v>372</v>
      </c>
      <c r="D256" s="137" t="s">
        <v>144</v>
      </c>
      <c r="E256" s="138" t="s">
        <v>373</v>
      </c>
      <c r="F256" s="139" t="s">
        <v>374</v>
      </c>
      <c r="G256" s="140" t="s">
        <v>366</v>
      </c>
      <c r="H256" s="141">
        <v>7</v>
      </c>
      <c r="I256" s="142"/>
      <c r="J256" s="143">
        <f>ROUND(I256*H256,2)</f>
        <v>0</v>
      </c>
      <c r="K256" s="144"/>
      <c r="L256" s="32"/>
      <c r="M256" s="145" t="s">
        <v>1</v>
      </c>
      <c r="N256" s="146" t="s">
        <v>41</v>
      </c>
      <c r="P256" s="147">
        <f>O256*H256</f>
        <v>0</v>
      </c>
      <c r="Q256" s="147">
        <v>0</v>
      </c>
      <c r="R256" s="147">
        <f>Q256*H256</f>
        <v>0</v>
      </c>
      <c r="S256" s="147">
        <v>0</v>
      </c>
      <c r="T256" s="148">
        <f>S256*H256</f>
        <v>0</v>
      </c>
      <c r="AR256" s="149" t="s">
        <v>224</v>
      </c>
      <c r="AT256" s="149" t="s">
        <v>144</v>
      </c>
      <c r="AU256" s="149" t="s">
        <v>86</v>
      </c>
      <c r="AY256" s="17" t="s">
        <v>142</v>
      </c>
      <c r="BE256" s="150">
        <f>IF(N256="základní",J256,0)</f>
        <v>0</v>
      </c>
      <c r="BF256" s="150">
        <f>IF(N256="snížená",J256,0)</f>
        <v>0</v>
      </c>
      <c r="BG256" s="150">
        <f>IF(N256="zákl. přenesená",J256,0)</f>
        <v>0</v>
      </c>
      <c r="BH256" s="150">
        <f>IF(N256="sníž. přenesená",J256,0)</f>
        <v>0</v>
      </c>
      <c r="BI256" s="150">
        <f>IF(N256="nulová",J256,0)</f>
        <v>0</v>
      </c>
      <c r="BJ256" s="17" t="s">
        <v>84</v>
      </c>
      <c r="BK256" s="150">
        <f>ROUND(I256*H256,2)</f>
        <v>0</v>
      </c>
      <c r="BL256" s="17" t="s">
        <v>224</v>
      </c>
      <c r="BM256" s="149" t="s">
        <v>375</v>
      </c>
    </row>
    <row r="257" spans="2:65" s="1" customFormat="1" ht="16.5" customHeight="1">
      <c r="B257" s="32"/>
      <c r="C257" s="137" t="s">
        <v>376</v>
      </c>
      <c r="D257" s="137" t="s">
        <v>144</v>
      </c>
      <c r="E257" s="138" t="s">
        <v>377</v>
      </c>
      <c r="F257" s="139" t="s">
        <v>378</v>
      </c>
      <c r="G257" s="140" t="s">
        <v>366</v>
      </c>
      <c r="H257" s="141">
        <v>7</v>
      </c>
      <c r="I257" s="142"/>
      <c r="J257" s="143">
        <f>ROUND(I257*H257,2)</f>
        <v>0</v>
      </c>
      <c r="K257" s="144"/>
      <c r="L257" s="32"/>
      <c r="M257" s="145" t="s">
        <v>1</v>
      </c>
      <c r="N257" s="146" t="s">
        <v>41</v>
      </c>
      <c r="P257" s="147">
        <f>O257*H257</f>
        <v>0</v>
      </c>
      <c r="Q257" s="147">
        <v>0</v>
      </c>
      <c r="R257" s="147">
        <f>Q257*H257</f>
        <v>0</v>
      </c>
      <c r="S257" s="147">
        <v>0</v>
      </c>
      <c r="T257" s="148">
        <f>S257*H257</f>
        <v>0</v>
      </c>
      <c r="AR257" s="149" t="s">
        <v>224</v>
      </c>
      <c r="AT257" s="149" t="s">
        <v>144</v>
      </c>
      <c r="AU257" s="149" t="s">
        <v>86</v>
      </c>
      <c r="AY257" s="17" t="s">
        <v>142</v>
      </c>
      <c r="BE257" s="150">
        <f>IF(N257="základní",J257,0)</f>
        <v>0</v>
      </c>
      <c r="BF257" s="150">
        <f>IF(N257="snížená",J257,0)</f>
        <v>0</v>
      </c>
      <c r="BG257" s="150">
        <f>IF(N257="zákl. přenesená",J257,0)</f>
        <v>0</v>
      </c>
      <c r="BH257" s="150">
        <f>IF(N257="sníž. přenesená",J257,0)</f>
        <v>0</v>
      </c>
      <c r="BI257" s="150">
        <f>IF(N257="nulová",J257,0)</f>
        <v>0</v>
      </c>
      <c r="BJ257" s="17" t="s">
        <v>84</v>
      </c>
      <c r="BK257" s="150">
        <f>ROUND(I257*H257,2)</f>
        <v>0</v>
      </c>
      <c r="BL257" s="17" t="s">
        <v>224</v>
      </c>
      <c r="BM257" s="149" t="s">
        <v>379</v>
      </c>
    </row>
    <row r="258" spans="2:65" s="1" customFormat="1" ht="16.5" customHeight="1">
      <c r="B258" s="32"/>
      <c r="C258" s="137" t="s">
        <v>380</v>
      </c>
      <c r="D258" s="137" t="s">
        <v>144</v>
      </c>
      <c r="E258" s="138" t="s">
        <v>381</v>
      </c>
      <c r="F258" s="139" t="s">
        <v>382</v>
      </c>
      <c r="G258" s="140" t="s">
        <v>366</v>
      </c>
      <c r="H258" s="141">
        <v>7</v>
      </c>
      <c r="I258" s="142"/>
      <c r="J258" s="143">
        <f>ROUND(I258*H258,2)</f>
        <v>0</v>
      </c>
      <c r="K258" s="144"/>
      <c r="L258" s="32"/>
      <c r="M258" s="145" t="s">
        <v>1</v>
      </c>
      <c r="N258" s="146" t="s">
        <v>41</v>
      </c>
      <c r="P258" s="147">
        <f>O258*H258</f>
        <v>0</v>
      </c>
      <c r="Q258" s="147">
        <v>0</v>
      </c>
      <c r="R258" s="147">
        <f>Q258*H258</f>
        <v>0</v>
      </c>
      <c r="S258" s="147">
        <v>0</v>
      </c>
      <c r="T258" s="148">
        <f>S258*H258</f>
        <v>0</v>
      </c>
      <c r="AR258" s="149" t="s">
        <v>224</v>
      </c>
      <c r="AT258" s="149" t="s">
        <v>144</v>
      </c>
      <c r="AU258" s="149" t="s">
        <v>86</v>
      </c>
      <c r="AY258" s="17" t="s">
        <v>142</v>
      </c>
      <c r="BE258" s="150">
        <f>IF(N258="základní",J258,0)</f>
        <v>0</v>
      </c>
      <c r="BF258" s="150">
        <f>IF(N258="snížená",J258,0)</f>
        <v>0</v>
      </c>
      <c r="BG258" s="150">
        <f>IF(N258="zákl. přenesená",J258,0)</f>
        <v>0</v>
      </c>
      <c r="BH258" s="150">
        <f>IF(N258="sníž. přenesená",J258,0)</f>
        <v>0</v>
      </c>
      <c r="BI258" s="150">
        <f>IF(N258="nulová",J258,0)</f>
        <v>0</v>
      </c>
      <c r="BJ258" s="17" t="s">
        <v>84</v>
      </c>
      <c r="BK258" s="150">
        <f>ROUND(I258*H258,2)</f>
        <v>0</v>
      </c>
      <c r="BL258" s="17" t="s">
        <v>224</v>
      </c>
      <c r="BM258" s="149" t="s">
        <v>383</v>
      </c>
    </row>
    <row r="259" spans="2:65" s="1" customFormat="1" ht="16.5" customHeight="1">
      <c r="B259" s="32"/>
      <c r="C259" s="137" t="s">
        <v>384</v>
      </c>
      <c r="D259" s="137" t="s">
        <v>144</v>
      </c>
      <c r="E259" s="138" t="s">
        <v>385</v>
      </c>
      <c r="F259" s="139" t="s">
        <v>386</v>
      </c>
      <c r="G259" s="140" t="s">
        <v>366</v>
      </c>
      <c r="H259" s="141">
        <v>7</v>
      </c>
      <c r="I259" s="142"/>
      <c r="J259" s="143">
        <f>ROUND(I259*H259,2)</f>
        <v>0</v>
      </c>
      <c r="K259" s="144"/>
      <c r="L259" s="32"/>
      <c r="M259" s="145" t="s">
        <v>1</v>
      </c>
      <c r="N259" s="146" t="s">
        <v>41</v>
      </c>
      <c r="P259" s="147">
        <f>O259*H259</f>
        <v>0</v>
      </c>
      <c r="Q259" s="147">
        <v>0</v>
      </c>
      <c r="R259" s="147">
        <f>Q259*H259</f>
        <v>0</v>
      </c>
      <c r="S259" s="147">
        <v>0</v>
      </c>
      <c r="T259" s="148">
        <f>S259*H259</f>
        <v>0</v>
      </c>
      <c r="AR259" s="149" t="s">
        <v>224</v>
      </c>
      <c r="AT259" s="149" t="s">
        <v>144</v>
      </c>
      <c r="AU259" s="149" t="s">
        <v>86</v>
      </c>
      <c r="AY259" s="17" t="s">
        <v>142</v>
      </c>
      <c r="BE259" s="150">
        <f>IF(N259="základní",J259,0)</f>
        <v>0</v>
      </c>
      <c r="BF259" s="150">
        <f>IF(N259="snížená",J259,0)</f>
        <v>0</v>
      </c>
      <c r="BG259" s="150">
        <f>IF(N259="zákl. přenesená",J259,0)</f>
        <v>0</v>
      </c>
      <c r="BH259" s="150">
        <f>IF(N259="sníž. přenesená",J259,0)</f>
        <v>0</v>
      </c>
      <c r="BI259" s="150">
        <f>IF(N259="nulová",J259,0)</f>
        <v>0</v>
      </c>
      <c r="BJ259" s="17" t="s">
        <v>84</v>
      </c>
      <c r="BK259" s="150">
        <f>ROUND(I259*H259,2)</f>
        <v>0</v>
      </c>
      <c r="BL259" s="17" t="s">
        <v>224</v>
      </c>
      <c r="BM259" s="149" t="s">
        <v>387</v>
      </c>
    </row>
    <row r="260" spans="2:65" s="1" customFormat="1" ht="16.5" customHeight="1">
      <c r="B260" s="32"/>
      <c r="C260" s="137" t="s">
        <v>388</v>
      </c>
      <c r="D260" s="137" t="s">
        <v>144</v>
      </c>
      <c r="E260" s="138" t="s">
        <v>389</v>
      </c>
      <c r="F260" s="139" t="s">
        <v>390</v>
      </c>
      <c r="G260" s="140" t="s">
        <v>366</v>
      </c>
      <c r="H260" s="141">
        <v>7</v>
      </c>
      <c r="I260" s="142"/>
      <c r="J260" s="143">
        <f>ROUND(I260*H260,2)</f>
        <v>0</v>
      </c>
      <c r="K260" s="144"/>
      <c r="L260" s="32"/>
      <c r="M260" s="145" t="s">
        <v>1</v>
      </c>
      <c r="N260" s="146" t="s">
        <v>41</v>
      </c>
      <c r="P260" s="147">
        <f>O260*H260</f>
        <v>0</v>
      </c>
      <c r="Q260" s="147">
        <v>0</v>
      </c>
      <c r="R260" s="147">
        <f>Q260*H260</f>
        <v>0</v>
      </c>
      <c r="S260" s="147">
        <v>0</v>
      </c>
      <c r="T260" s="148">
        <f>S260*H260</f>
        <v>0</v>
      </c>
      <c r="AR260" s="149" t="s">
        <v>224</v>
      </c>
      <c r="AT260" s="149" t="s">
        <v>144</v>
      </c>
      <c r="AU260" s="149" t="s">
        <v>86</v>
      </c>
      <c r="AY260" s="17" t="s">
        <v>142</v>
      </c>
      <c r="BE260" s="150">
        <f>IF(N260="základní",J260,0)</f>
        <v>0</v>
      </c>
      <c r="BF260" s="150">
        <f>IF(N260="snížená",J260,0)</f>
        <v>0</v>
      </c>
      <c r="BG260" s="150">
        <f>IF(N260="zákl. přenesená",J260,0)</f>
        <v>0</v>
      </c>
      <c r="BH260" s="150">
        <f>IF(N260="sníž. přenesená",J260,0)</f>
        <v>0</v>
      </c>
      <c r="BI260" s="150">
        <f>IF(N260="nulová",J260,0)</f>
        <v>0</v>
      </c>
      <c r="BJ260" s="17" t="s">
        <v>84</v>
      </c>
      <c r="BK260" s="150">
        <f>ROUND(I260*H260,2)</f>
        <v>0</v>
      </c>
      <c r="BL260" s="17" t="s">
        <v>224</v>
      </c>
      <c r="BM260" s="149" t="s">
        <v>391</v>
      </c>
    </row>
    <row r="261" spans="2:65" s="1" customFormat="1" ht="16.5" customHeight="1">
      <c r="B261" s="32"/>
      <c r="C261" s="137" t="s">
        <v>392</v>
      </c>
      <c r="D261" s="137" t="s">
        <v>144</v>
      </c>
      <c r="E261" s="138" t="s">
        <v>393</v>
      </c>
      <c r="F261" s="139" t="s">
        <v>394</v>
      </c>
      <c r="G261" s="140" t="s">
        <v>366</v>
      </c>
      <c r="H261" s="141">
        <v>7</v>
      </c>
      <c r="I261" s="142"/>
      <c r="J261" s="143">
        <f>ROUND(I261*H261,2)</f>
        <v>0</v>
      </c>
      <c r="K261" s="144"/>
      <c r="L261" s="32"/>
      <c r="M261" s="145" t="s">
        <v>1</v>
      </c>
      <c r="N261" s="146" t="s">
        <v>41</v>
      </c>
      <c r="P261" s="147">
        <f>O261*H261</f>
        <v>0</v>
      </c>
      <c r="Q261" s="147">
        <v>0</v>
      </c>
      <c r="R261" s="147">
        <f>Q261*H261</f>
        <v>0</v>
      </c>
      <c r="S261" s="147">
        <v>0</v>
      </c>
      <c r="T261" s="148">
        <f>S261*H261</f>
        <v>0</v>
      </c>
      <c r="AR261" s="149" t="s">
        <v>224</v>
      </c>
      <c r="AT261" s="149" t="s">
        <v>144</v>
      </c>
      <c r="AU261" s="149" t="s">
        <v>86</v>
      </c>
      <c r="AY261" s="17" t="s">
        <v>142</v>
      </c>
      <c r="BE261" s="150">
        <f>IF(N261="základní",J261,0)</f>
        <v>0</v>
      </c>
      <c r="BF261" s="150">
        <f>IF(N261="snížená",J261,0)</f>
        <v>0</v>
      </c>
      <c r="BG261" s="150">
        <f>IF(N261="zákl. přenesená",J261,0)</f>
        <v>0</v>
      </c>
      <c r="BH261" s="150">
        <f>IF(N261="sníž. přenesená",J261,0)</f>
        <v>0</v>
      </c>
      <c r="BI261" s="150">
        <f>IF(N261="nulová",J261,0)</f>
        <v>0</v>
      </c>
      <c r="BJ261" s="17" t="s">
        <v>84</v>
      </c>
      <c r="BK261" s="150">
        <f>ROUND(I261*H261,2)</f>
        <v>0</v>
      </c>
      <c r="BL261" s="17" t="s">
        <v>224</v>
      </c>
      <c r="BM261" s="149" t="s">
        <v>395</v>
      </c>
    </row>
    <row r="262" spans="2:65" s="1" customFormat="1" ht="16.5" customHeight="1">
      <c r="B262" s="32"/>
      <c r="C262" s="137" t="s">
        <v>396</v>
      </c>
      <c r="D262" s="137" t="s">
        <v>144</v>
      </c>
      <c r="E262" s="138" t="s">
        <v>397</v>
      </c>
      <c r="F262" s="139" t="s">
        <v>398</v>
      </c>
      <c r="G262" s="140" t="s">
        <v>366</v>
      </c>
      <c r="H262" s="141">
        <v>7</v>
      </c>
      <c r="I262" s="142"/>
      <c r="J262" s="143">
        <f>ROUND(I262*H262,2)</f>
        <v>0</v>
      </c>
      <c r="K262" s="144"/>
      <c r="L262" s="32"/>
      <c r="M262" s="145" t="s">
        <v>1</v>
      </c>
      <c r="N262" s="146" t="s">
        <v>41</v>
      </c>
      <c r="P262" s="147">
        <f>O262*H262</f>
        <v>0</v>
      </c>
      <c r="Q262" s="147">
        <v>0</v>
      </c>
      <c r="R262" s="147">
        <f>Q262*H262</f>
        <v>0</v>
      </c>
      <c r="S262" s="147">
        <v>0</v>
      </c>
      <c r="T262" s="148">
        <f>S262*H262</f>
        <v>0</v>
      </c>
      <c r="AR262" s="149" t="s">
        <v>224</v>
      </c>
      <c r="AT262" s="149" t="s">
        <v>144</v>
      </c>
      <c r="AU262" s="149" t="s">
        <v>86</v>
      </c>
      <c r="AY262" s="17" t="s">
        <v>142</v>
      </c>
      <c r="BE262" s="150">
        <f>IF(N262="základní",J262,0)</f>
        <v>0</v>
      </c>
      <c r="BF262" s="150">
        <f>IF(N262="snížená",J262,0)</f>
        <v>0</v>
      </c>
      <c r="BG262" s="150">
        <f>IF(N262="zákl. přenesená",J262,0)</f>
        <v>0</v>
      </c>
      <c r="BH262" s="150">
        <f>IF(N262="sníž. přenesená",J262,0)</f>
        <v>0</v>
      </c>
      <c r="BI262" s="150">
        <f>IF(N262="nulová",J262,0)</f>
        <v>0</v>
      </c>
      <c r="BJ262" s="17" t="s">
        <v>84</v>
      </c>
      <c r="BK262" s="150">
        <f>ROUND(I262*H262,2)</f>
        <v>0</v>
      </c>
      <c r="BL262" s="17" t="s">
        <v>224</v>
      </c>
      <c r="BM262" s="149" t="s">
        <v>399</v>
      </c>
    </row>
    <row r="263" spans="2:65" s="11" customFormat="1" ht="22.9" customHeight="1">
      <c r="B263" s="125"/>
      <c r="D263" s="126" t="s">
        <v>75</v>
      </c>
      <c r="E263" s="135" t="s">
        <v>400</v>
      </c>
      <c r="F263" s="135" t="s">
        <v>401</v>
      </c>
      <c r="I263" s="128"/>
      <c r="J263" s="136">
        <f>BK263</f>
        <v>0</v>
      </c>
      <c r="L263" s="125"/>
      <c r="M263" s="130"/>
      <c r="P263" s="131">
        <f>SUM(P264:P270)</f>
        <v>0</v>
      </c>
      <c r="R263" s="131">
        <f>SUM(R264:R270)</f>
        <v>0</v>
      </c>
      <c r="T263" s="132">
        <f>SUM(T264:T270)</f>
        <v>0</v>
      </c>
      <c r="AR263" s="126" t="s">
        <v>86</v>
      </c>
      <c r="AT263" s="133" t="s">
        <v>75</v>
      </c>
      <c r="AU263" s="133" t="s">
        <v>84</v>
      </c>
      <c r="AY263" s="126" t="s">
        <v>142</v>
      </c>
      <c r="BK263" s="134">
        <f>SUM(BK264:BK270)</f>
        <v>0</v>
      </c>
    </row>
    <row r="264" spans="2:65" s="1" customFormat="1" ht="24.2" customHeight="1">
      <c r="B264" s="32"/>
      <c r="C264" s="137" t="s">
        <v>402</v>
      </c>
      <c r="D264" s="137" t="s">
        <v>144</v>
      </c>
      <c r="E264" s="138" t="s">
        <v>403</v>
      </c>
      <c r="F264" s="139" t="s">
        <v>404</v>
      </c>
      <c r="G264" s="140" t="s">
        <v>366</v>
      </c>
      <c r="H264" s="141">
        <v>5</v>
      </c>
      <c r="I264" s="142"/>
      <c r="J264" s="143">
        <f>ROUND(I264*H264,2)</f>
        <v>0</v>
      </c>
      <c r="K264" s="144"/>
      <c r="L264" s="32"/>
      <c r="M264" s="145" t="s">
        <v>1</v>
      </c>
      <c r="N264" s="146" t="s">
        <v>41</v>
      </c>
      <c r="P264" s="147">
        <f>O264*H264</f>
        <v>0</v>
      </c>
      <c r="Q264" s="147">
        <v>0</v>
      </c>
      <c r="R264" s="147">
        <f>Q264*H264</f>
        <v>0</v>
      </c>
      <c r="S264" s="147">
        <v>0</v>
      </c>
      <c r="T264" s="148">
        <f>S264*H264</f>
        <v>0</v>
      </c>
      <c r="AR264" s="149" t="s">
        <v>224</v>
      </c>
      <c r="AT264" s="149" t="s">
        <v>144</v>
      </c>
      <c r="AU264" s="149" t="s">
        <v>86</v>
      </c>
      <c r="AY264" s="17" t="s">
        <v>142</v>
      </c>
      <c r="BE264" s="150">
        <f>IF(N264="základní",J264,0)</f>
        <v>0</v>
      </c>
      <c r="BF264" s="150">
        <f>IF(N264="snížená",J264,0)</f>
        <v>0</v>
      </c>
      <c r="BG264" s="150">
        <f>IF(N264="zákl. přenesená",J264,0)</f>
        <v>0</v>
      </c>
      <c r="BH264" s="150">
        <f>IF(N264="sníž. přenesená",J264,0)</f>
        <v>0</v>
      </c>
      <c r="BI264" s="150">
        <f>IF(N264="nulová",J264,0)</f>
        <v>0</v>
      </c>
      <c r="BJ264" s="17" t="s">
        <v>84</v>
      </c>
      <c r="BK264" s="150">
        <f>ROUND(I264*H264,2)</f>
        <v>0</v>
      </c>
      <c r="BL264" s="17" t="s">
        <v>224</v>
      </c>
      <c r="BM264" s="149" t="s">
        <v>405</v>
      </c>
    </row>
    <row r="265" spans="2:65" s="1" customFormat="1">
      <c r="B265" s="32"/>
      <c r="D265" s="152" t="s">
        <v>313</v>
      </c>
      <c r="F265" s="190" t="s">
        <v>406</v>
      </c>
      <c r="I265" s="191"/>
      <c r="L265" s="32"/>
      <c r="M265" s="192"/>
      <c r="T265" s="56"/>
      <c r="AT265" s="17" t="s">
        <v>313</v>
      </c>
      <c r="AU265" s="17" t="s">
        <v>86</v>
      </c>
    </row>
    <row r="266" spans="2:65" s="1" customFormat="1" ht="37.9" customHeight="1">
      <c r="B266" s="32"/>
      <c r="C266" s="137" t="s">
        <v>407</v>
      </c>
      <c r="D266" s="137" t="s">
        <v>144</v>
      </c>
      <c r="E266" s="138" t="s">
        <v>408</v>
      </c>
      <c r="F266" s="139" t="s">
        <v>409</v>
      </c>
      <c r="G266" s="140" t="s">
        <v>366</v>
      </c>
      <c r="H266" s="141">
        <v>1</v>
      </c>
      <c r="I266" s="142"/>
      <c r="J266" s="143">
        <f>ROUND(I266*H266,2)</f>
        <v>0</v>
      </c>
      <c r="K266" s="144"/>
      <c r="L266" s="32"/>
      <c r="M266" s="145" t="s">
        <v>1</v>
      </c>
      <c r="N266" s="146" t="s">
        <v>41</v>
      </c>
      <c r="P266" s="147">
        <f>O266*H266</f>
        <v>0</v>
      </c>
      <c r="Q266" s="147">
        <v>0</v>
      </c>
      <c r="R266" s="147">
        <f>Q266*H266</f>
        <v>0</v>
      </c>
      <c r="S266" s="147">
        <v>0</v>
      </c>
      <c r="T266" s="148">
        <f>S266*H266</f>
        <v>0</v>
      </c>
      <c r="AR266" s="149" t="s">
        <v>224</v>
      </c>
      <c r="AT266" s="149" t="s">
        <v>144</v>
      </c>
      <c r="AU266" s="149" t="s">
        <v>86</v>
      </c>
      <c r="AY266" s="17" t="s">
        <v>142</v>
      </c>
      <c r="BE266" s="150">
        <f>IF(N266="základní",J266,0)</f>
        <v>0</v>
      </c>
      <c r="BF266" s="150">
        <f>IF(N266="snížená",J266,0)</f>
        <v>0</v>
      </c>
      <c r="BG266" s="150">
        <f>IF(N266="zákl. přenesená",J266,0)</f>
        <v>0</v>
      </c>
      <c r="BH266" s="150">
        <f>IF(N266="sníž. přenesená",J266,0)</f>
        <v>0</v>
      </c>
      <c r="BI266" s="150">
        <f>IF(N266="nulová",J266,0)</f>
        <v>0</v>
      </c>
      <c r="BJ266" s="17" t="s">
        <v>84</v>
      </c>
      <c r="BK266" s="150">
        <f>ROUND(I266*H266,2)</f>
        <v>0</v>
      </c>
      <c r="BL266" s="17" t="s">
        <v>224</v>
      </c>
      <c r="BM266" s="149" t="s">
        <v>410</v>
      </c>
    </row>
    <row r="267" spans="2:65" s="1" customFormat="1">
      <c r="B267" s="32"/>
      <c r="D267" s="152" t="s">
        <v>313</v>
      </c>
      <c r="F267" s="190" t="s">
        <v>406</v>
      </c>
      <c r="I267" s="191"/>
      <c r="L267" s="32"/>
      <c r="M267" s="192"/>
      <c r="T267" s="56"/>
      <c r="AT267" s="17" t="s">
        <v>313</v>
      </c>
      <c r="AU267" s="17" t="s">
        <v>86</v>
      </c>
    </row>
    <row r="268" spans="2:65" s="1" customFormat="1" ht="37.9" customHeight="1">
      <c r="B268" s="32"/>
      <c r="C268" s="137" t="s">
        <v>411</v>
      </c>
      <c r="D268" s="137" t="s">
        <v>144</v>
      </c>
      <c r="E268" s="138" t="s">
        <v>412</v>
      </c>
      <c r="F268" s="139" t="s">
        <v>413</v>
      </c>
      <c r="G268" s="140" t="s">
        <v>366</v>
      </c>
      <c r="H268" s="141">
        <v>1</v>
      </c>
      <c r="I268" s="142"/>
      <c r="J268" s="143">
        <f>ROUND(I268*H268,2)</f>
        <v>0</v>
      </c>
      <c r="K268" s="144"/>
      <c r="L268" s="32"/>
      <c r="M268" s="145" t="s">
        <v>1</v>
      </c>
      <c r="N268" s="146" t="s">
        <v>41</v>
      </c>
      <c r="P268" s="147">
        <f>O268*H268</f>
        <v>0</v>
      </c>
      <c r="Q268" s="147">
        <v>0</v>
      </c>
      <c r="R268" s="147">
        <f>Q268*H268</f>
        <v>0</v>
      </c>
      <c r="S268" s="147">
        <v>0</v>
      </c>
      <c r="T268" s="148">
        <f>S268*H268</f>
        <v>0</v>
      </c>
      <c r="AR268" s="149" t="s">
        <v>224</v>
      </c>
      <c r="AT268" s="149" t="s">
        <v>144</v>
      </c>
      <c r="AU268" s="149" t="s">
        <v>86</v>
      </c>
      <c r="AY268" s="17" t="s">
        <v>142</v>
      </c>
      <c r="BE268" s="150">
        <f>IF(N268="základní",J268,0)</f>
        <v>0</v>
      </c>
      <c r="BF268" s="150">
        <f>IF(N268="snížená",J268,0)</f>
        <v>0</v>
      </c>
      <c r="BG268" s="150">
        <f>IF(N268="zákl. přenesená",J268,0)</f>
        <v>0</v>
      </c>
      <c r="BH268" s="150">
        <f>IF(N268="sníž. přenesená",J268,0)</f>
        <v>0</v>
      </c>
      <c r="BI268" s="150">
        <f>IF(N268="nulová",J268,0)</f>
        <v>0</v>
      </c>
      <c r="BJ268" s="17" t="s">
        <v>84</v>
      </c>
      <c r="BK268" s="150">
        <f>ROUND(I268*H268,2)</f>
        <v>0</v>
      </c>
      <c r="BL268" s="17" t="s">
        <v>224</v>
      </c>
      <c r="BM268" s="149" t="s">
        <v>414</v>
      </c>
    </row>
    <row r="269" spans="2:65" s="1" customFormat="1">
      <c r="B269" s="32"/>
      <c r="D269" s="152" t="s">
        <v>313</v>
      </c>
      <c r="F269" s="190" t="s">
        <v>415</v>
      </c>
      <c r="I269" s="191"/>
      <c r="L269" s="32"/>
      <c r="M269" s="192"/>
      <c r="T269" s="56"/>
      <c r="AT269" s="17" t="s">
        <v>313</v>
      </c>
      <c r="AU269" s="17" t="s">
        <v>86</v>
      </c>
    </row>
    <row r="270" spans="2:65" s="1" customFormat="1" ht="24.2" customHeight="1">
      <c r="B270" s="32"/>
      <c r="C270" s="137" t="s">
        <v>416</v>
      </c>
      <c r="D270" s="137" t="s">
        <v>144</v>
      </c>
      <c r="E270" s="138" t="s">
        <v>417</v>
      </c>
      <c r="F270" s="139" t="s">
        <v>418</v>
      </c>
      <c r="G270" s="140" t="s">
        <v>329</v>
      </c>
      <c r="H270" s="193"/>
      <c r="I270" s="142"/>
      <c r="J270" s="143">
        <f>ROUND(I270*H270,2)</f>
        <v>0</v>
      </c>
      <c r="K270" s="144"/>
      <c r="L270" s="32"/>
      <c r="M270" s="145" t="s">
        <v>1</v>
      </c>
      <c r="N270" s="146" t="s">
        <v>41</v>
      </c>
      <c r="P270" s="147">
        <f>O270*H270</f>
        <v>0</v>
      </c>
      <c r="Q270" s="147">
        <v>0</v>
      </c>
      <c r="R270" s="147">
        <f>Q270*H270</f>
        <v>0</v>
      </c>
      <c r="S270" s="147">
        <v>0</v>
      </c>
      <c r="T270" s="148">
        <f>S270*H270</f>
        <v>0</v>
      </c>
      <c r="AR270" s="149" t="s">
        <v>224</v>
      </c>
      <c r="AT270" s="149" t="s">
        <v>144</v>
      </c>
      <c r="AU270" s="149" t="s">
        <v>86</v>
      </c>
      <c r="AY270" s="17" t="s">
        <v>142</v>
      </c>
      <c r="BE270" s="150">
        <f>IF(N270="základní",J270,0)</f>
        <v>0</v>
      </c>
      <c r="BF270" s="150">
        <f>IF(N270="snížená",J270,0)</f>
        <v>0</v>
      </c>
      <c r="BG270" s="150">
        <f>IF(N270="zákl. přenesená",J270,0)</f>
        <v>0</v>
      </c>
      <c r="BH270" s="150">
        <f>IF(N270="sníž. přenesená",J270,0)</f>
        <v>0</v>
      </c>
      <c r="BI270" s="150">
        <f>IF(N270="nulová",J270,0)</f>
        <v>0</v>
      </c>
      <c r="BJ270" s="17" t="s">
        <v>84</v>
      </c>
      <c r="BK270" s="150">
        <f>ROUND(I270*H270,2)</f>
        <v>0</v>
      </c>
      <c r="BL270" s="17" t="s">
        <v>224</v>
      </c>
      <c r="BM270" s="149" t="s">
        <v>419</v>
      </c>
    </row>
    <row r="271" spans="2:65" s="11" customFormat="1" ht="22.9" customHeight="1">
      <c r="B271" s="125"/>
      <c r="D271" s="126" t="s">
        <v>75</v>
      </c>
      <c r="E271" s="135" t="s">
        <v>420</v>
      </c>
      <c r="F271" s="135" t="s">
        <v>421</v>
      </c>
      <c r="I271" s="128"/>
      <c r="J271" s="136">
        <f>BK271</f>
        <v>0</v>
      </c>
      <c r="L271" s="125"/>
      <c r="M271" s="130"/>
      <c r="P271" s="131">
        <f>SUM(P272:P287)</f>
        <v>0</v>
      </c>
      <c r="R271" s="131">
        <f>SUM(R272:R287)</f>
        <v>0</v>
      </c>
      <c r="T271" s="132">
        <f>SUM(T272:T287)</f>
        <v>0</v>
      </c>
      <c r="AR271" s="126" t="s">
        <v>86</v>
      </c>
      <c r="AT271" s="133" t="s">
        <v>75</v>
      </c>
      <c r="AU271" s="133" t="s">
        <v>84</v>
      </c>
      <c r="AY271" s="126" t="s">
        <v>142</v>
      </c>
      <c r="BK271" s="134">
        <f>SUM(BK272:BK287)</f>
        <v>0</v>
      </c>
    </row>
    <row r="272" spans="2:65" s="1" customFormat="1" ht="33" customHeight="1">
      <c r="B272" s="32"/>
      <c r="C272" s="137" t="s">
        <v>422</v>
      </c>
      <c r="D272" s="137" t="s">
        <v>144</v>
      </c>
      <c r="E272" s="138" t="s">
        <v>423</v>
      </c>
      <c r="F272" s="139" t="s">
        <v>424</v>
      </c>
      <c r="G272" s="140" t="s">
        <v>200</v>
      </c>
      <c r="H272" s="141">
        <v>32.5</v>
      </c>
      <c r="I272" s="142"/>
      <c r="J272" s="143">
        <f>ROUND(I272*H272,2)</f>
        <v>0</v>
      </c>
      <c r="K272" s="144"/>
      <c r="L272" s="32"/>
      <c r="M272" s="145" t="s">
        <v>1</v>
      </c>
      <c r="N272" s="146" t="s">
        <v>41</v>
      </c>
      <c r="P272" s="147">
        <f>O272*H272</f>
        <v>0</v>
      </c>
      <c r="Q272" s="147">
        <v>0</v>
      </c>
      <c r="R272" s="147">
        <f>Q272*H272</f>
        <v>0</v>
      </c>
      <c r="S272" s="147">
        <v>0</v>
      </c>
      <c r="T272" s="148">
        <f>S272*H272</f>
        <v>0</v>
      </c>
      <c r="AR272" s="149" t="s">
        <v>224</v>
      </c>
      <c r="AT272" s="149" t="s">
        <v>144</v>
      </c>
      <c r="AU272" s="149" t="s">
        <v>86</v>
      </c>
      <c r="AY272" s="17" t="s">
        <v>142</v>
      </c>
      <c r="BE272" s="150">
        <f>IF(N272="základní",J272,0)</f>
        <v>0</v>
      </c>
      <c r="BF272" s="150">
        <f>IF(N272="snížená",J272,0)</f>
        <v>0</v>
      </c>
      <c r="BG272" s="150">
        <f>IF(N272="zákl. přenesená",J272,0)</f>
        <v>0</v>
      </c>
      <c r="BH272" s="150">
        <f>IF(N272="sníž. přenesená",J272,0)</f>
        <v>0</v>
      </c>
      <c r="BI272" s="150">
        <f>IF(N272="nulová",J272,0)</f>
        <v>0</v>
      </c>
      <c r="BJ272" s="17" t="s">
        <v>84</v>
      </c>
      <c r="BK272" s="150">
        <f>ROUND(I272*H272,2)</f>
        <v>0</v>
      </c>
      <c r="BL272" s="17" t="s">
        <v>224</v>
      </c>
      <c r="BM272" s="149" t="s">
        <v>425</v>
      </c>
    </row>
    <row r="273" spans="2:65" s="1" customFormat="1">
      <c r="B273" s="32"/>
      <c r="D273" s="152" t="s">
        <v>313</v>
      </c>
      <c r="F273" s="190" t="s">
        <v>426</v>
      </c>
      <c r="I273" s="191"/>
      <c r="L273" s="32"/>
      <c r="M273" s="192"/>
      <c r="T273" s="56"/>
      <c r="AT273" s="17" t="s">
        <v>313</v>
      </c>
      <c r="AU273" s="17" t="s">
        <v>86</v>
      </c>
    </row>
    <row r="274" spans="2:65" s="1" customFormat="1" ht="24.2" customHeight="1">
      <c r="B274" s="32"/>
      <c r="C274" s="137" t="s">
        <v>427</v>
      </c>
      <c r="D274" s="137" t="s">
        <v>144</v>
      </c>
      <c r="E274" s="138" t="s">
        <v>428</v>
      </c>
      <c r="F274" s="139" t="s">
        <v>429</v>
      </c>
      <c r="G274" s="140" t="s">
        <v>200</v>
      </c>
      <c r="H274" s="141">
        <v>35.75</v>
      </c>
      <c r="I274" s="142"/>
      <c r="J274" s="143">
        <f>ROUND(I274*H274,2)</f>
        <v>0</v>
      </c>
      <c r="K274" s="144"/>
      <c r="L274" s="32"/>
      <c r="M274" s="145" t="s">
        <v>1</v>
      </c>
      <c r="N274" s="146" t="s">
        <v>41</v>
      </c>
      <c r="P274" s="147">
        <f>O274*H274</f>
        <v>0</v>
      </c>
      <c r="Q274" s="147">
        <v>0</v>
      </c>
      <c r="R274" s="147">
        <f>Q274*H274</f>
        <v>0</v>
      </c>
      <c r="S274" s="147">
        <v>0</v>
      </c>
      <c r="T274" s="148">
        <f>S274*H274</f>
        <v>0</v>
      </c>
      <c r="AR274" s="149" t="s">
        <v>224</v>
      </c>
      <c r="AT274" s="149" t="s">
        <v>144</v>
      </c>
      <c r="AU274" s="149" t="s">
        <v>86</v>
      </c>
      <c r="AY274" s="17" t="s">
        <v>142</v>
      </c>
      <c r="BE274" s="150">
        <f>IF(N274="základní",J274,0)</f>
        <v>0</v>
      </c>
      <c r="BF274" s="150">
        <f>IF(N274="snížená",J274,0)</f>
        <v>0</v>
      </c>
      <c r="BG274" s="150">
        <f>IF(N274="zákl. přenesená",J274,0)</f>
        <v>0</v>
      </c>
      <c r="BH274" s="150">
        <f>IF(N274="sníž. přenesená",J274,0)</f>
        <v>0</v>
      </c>
      <c r="BI274" s="150">
        <f>IF(N274="nulová",J274,0)</f>
        <v>0</v>
      </c>
      <c r="BJ274" s="17" t="s">
        <v>84</v>
      </c>
      <c r="BK274" s="150">
        <f>ROUND(I274*H274,2)</f>
        <v>0</v>
      </c>
      <c r="BL274" s="17" t="s">
        <v>224</v>
      </c>
      <c r="BM274" s="149" t="s">
        <v>430</v>
      </c>
    </row>
    <row r="275" spans="2:65" s="1" customFormat="1">
      <c r="B275" s="32"/>
      <c r="D275" s="152" t="s">
        <v>313</v>
      </c>
      <c r="F275" s="190" t="s">
        <v>431</v>
      </c>
      <c r="I275" s="191"/>
      <c r="L275" s="32"/>
      <c r="M275" s="192"/>
      <c r="T275" s="56"/>
      <c r="AT275" s="17" t="s">
        <v>313</v>
      </c>
      <c r="AU275" s="17" t="s">
        <v>86</v>
      </c>
    </row>
    <row r="276" spans="2:65" s="12" customFormat="1">
      <c r="B276" s="151"/>
      <c r="D276" s="152" t="s">
        <v>160</v>
      </c>
      <c r="E276" s="153" t="s">
        <v>1</v>
      </c>
      <c r="F276" s="154" t="s">
        <v>432</v>
      </c>
      <c r="H276" s="155">
        <v>32.5</v>
      </c>
      <c r="I276" s="156"/>
      <c r="L276" s="151"/>
      <c r="M276" s="157"/>
      <c r="T276" s="158"/>
      <c r="AT276" s="153" t="s">
        <v>160</v>
      </c>
      <c r="AU276" s="153" t="s">
        <v>86</v>
      </c>
      <c r="AV276" s="12" t="s">
        <v>86</v>
      </c>
      <c r="AW276" s="12" t="s">
        <v>32</v>
      </c>
      <c r="AX276" s="12" t="s">
        <v>76</v>
      </c>
      <c r="AY276" s="153" t="s">
        <v>142</v>
      </c>
    </row>
    <row r="277" spans="2:65" s="15" customFormat="1">
      <c r="B277" s="183"/>
      <c r="D277" s="152" t="s">
        <v>160</v>
      </c>
      <c r="E277" s="184" t="s">
        <v>1</v>
      </c>
      <c r="F277" s="185" t="s">
        <v>208</v>
      </c>
      <c r="H277" s="186">
        <v>32.5</v>
      </c>
      <c r="I277" s="187"/>
      <c r="L277" s="183"/>
      <c r="M277" s="188"/>
      <c r="T277" s="189"/>
      <c r="AT277" s="184" t="s">
        <v>160</v>
      </c>
      <c r="AU277" s="184" t="s">
        <v>86</v>
      </c>
      <c r="AV277" s="15" t="s">
        <v>153</v>
      </c>
      <c r="AW277" s="15" t="s">
        <v>32</v>
      </c>
      <c r="AX277" s="15" t="s">
        <v>76</v>
      </c>
      <c r="AY277" s="184" t="s">
        <v>142</v>
      </c>
    </row>
    <row r="278" spans="2:65" s="12" customFormat="1">
      <c r="B278" s="151"/>
      <c r="D278" s="152" t="s">
        <v>160</v>
      </c>
      <c r="E278" s="153" t="s">
        <v>1</v>
      </c>
      <c r="F278" s="154" t="s">
        <v>433</v>
      </c>
      <c r="H278" s="155">
        <v>3.25</v>
      </c>
      <c r="I278" s="156"/>
      <c r="L278" s="151"/>
      <c r="M278" s="157"/>
      <c r="T278" s="158"/>
      <c r="AT278" s="153" t="s">
        <v>160</v>
      </c>
      <c r="AU278" s="153" t="s">
        <v>86</v>
      </c>
      <c r="AV278" s="12" t="s">
        <v>86</v>
      </c>
      <c r="AW278" s="12" t="s">
        <v>32</v>
      </c>
      <c r="AX278" s="12" t="s">
        <v>76</v>
      </c>
      <c r="AY278" s="153" t="s">
        <v>142</v>
      </c>
    </row>
    <row r="279" spans="2:65" s="13" customFormat="1">
      <c r="B279" s="159"/>
      <c r="D279" s="152" t="s">
        <v>160</v>
      </c>
      <c r="E279" s="160" t="s">
        <v>1</v>
      </c>
      <c r="F279" s="161" t="s">
        <v>162</v>
      </c>
      <c r="H279" s="162">
        <v>35.75</v>
      </c>
      <c r="I279" s="163"/>
      <c r="L279" s="159"/>
      <c r="M279" s="164"/>
      <c r="T279" s="165"/>
      <c r="AT279" s="160" t="s">
        <v>160</v>
      </c>
      <c r="AU279" s="160" t="s">
        <v>86</v>
      </c>
      <c r="AV279" s="13" t="s">
        <v>148</v>
      </c>
      <c r="AW279" s="13" t="s">
        <v>32</v>
      </c>
      <c r="AX279" s="13" t="s">
        <v>84</v>
      </c>
      <c r="AY279" s="160" t="s">
        <v>142</v>
      </c>
    </row>
    <row r="280" spans="2:65" s="1" customFormat="1" ht="24.2" customHeight="1">
      <c r="B280" s="32"/>
      <c r="C280" s="166" t="s">
        <v>434</v>
      </c>
      <c r="D280" s="166" t="s">
        <v>188</v>
      </c>
      <c r="E280" s="167" t="s">
        <v>435</v>
      </c>
      <c r="F280" s="168" t="s">
        <v>436</v>
      </c>
      <c r="G280" s="169" t="s">
        <v>200</v>
      </c>
      <c r="H280" s="170">
        <v>41.113</v>
      </c>
      <c r="I280" s="171"/>
      <c r="J280" s="172">
        <f>ROUND(I280*H280,2)</f>
        <v>0</v>
      </c>
      <c r="K280" s="173"/>
      <c r="L280" s="174"/>
      <c r="M280" s="175" t="s">
        <v>1</v>
      </c>
      <c r="N280" s="176" t="s">
        <v>41</v>
      </c>
      <c r="P280" s="147">
        <f>O280*H280</f>
        <v>0</v>
      </c>
      <c r="Q280" s="147">
        <v>0</v>
      </c>
      <c r="R280" s="147">
        <f>Q280*H280</f>
        <v>0</v>
      </c>
      <c r="S280" s="147">
        <v>0</v>
      </c>
      <c r="T280" s="148">
        <f>S280*H280</f>
        <v>0</v>
      </c>
      <c r="AR280" s="149" t="s">
        <v>309</v>
      </c>
      <c r="AT280" s="149" t="s">
        <v>188</v>
      </c>
      <c r="AU280" s="149" t="s">
        <v>86</v>
      </c>
      <c r="AY280" s="17" t="s">
        <v>142</v>
      </c>
      <c r="BE280" s="150">
        <f>IF(N280="základní",J280,0)</f>
        <v>0</v>
      </c>
      <c r="BF280" s="150">
        <f>IF(N280="snížená",J280,0)</f>
        <v>0</v>
      </c>
      <c r="BG280" s="150">
        <f>IF(N280="zákl. přenesená",J280,0)</f>
        <v>0</v>
      </c>
      <c r="BH280" s="150">
        <f>IF(N280="sníž. přenesená",J280,0)</f>
        <v>0</v>
      </c>
      <c r="BI280" s="150">
        <f>IF(N280="nulová",J280,0)</f>
        <v>0</v>
      </c>
      <c r="BJ280" s="17" t="s">
        <v>84</v>
      </c>
      <c r="BK280" s="150">
        <f>ROUND(I280*H280,2)</f>
        <v>0</v>
      </c>
      <c r="BL280" s="17" t="s">
        <v>224</v>
      </c>
      <c r="BM280" s="149" t="s">
        <v>437</v>
      </c>
    </row>
    <row r="281" spans="2:65" s="1" customFormat="1">
      <c r="B281" s="32"/>
      <c r="D281" s="152" t="s">
        <v>313</v>
      </c>
      <c r="F281" s="190" t="s">
        <v>438</v>
      </c>
      <c r="I281" s="191"/>
      <c r="L281" s="32"/>
      <c r="M281" s="192"/>
      <c r="T281" s="56"/>
      <c r="AT281" s="17" t="s">
        <v>313</v>
      </c>
      <c r="AU281" s="17" t="s">
        <v>86</v>
      </c>
    </row>
    <row r="282" spans="2:65" s="12" customFormat="1">
      <c r="B282" s="151"/>
      <c r="D282" s="152" t="s">
        <v>160</v>
      </c>
      <c r="E282" s="153" t="s">
        <v>1</v>
      </c>
      <c r="F282" s="154" t="s">
        <v>439</v>
      </c>
      <c r="H282" s="155">
        <v>41.113</v>
      </c>
      <c r="I282" s="156"/>
      <c r="L282" s="151"/>
      <c r="M282" s="157"/>
      <c r="T282" s="158"/>
      <c r="AT282" s="153" t="s">
        <v>160</v>
      </c>
      <c r="AU282" s="153" t="s">
        <v>86</v>
      </c>
      <c r="AV282" s="12" t="s">
        <v>86</v>
      </c>
      <c r="AW282" s="12" t="s">
        <v>32</v>
      </c>
      <c r="AX282" s="12" t="s">
        <v>76</v>
      </c>
      <c r="AY282" s="153" t="s">
        <v>142</v>
      </c>
    </row>
    <row r="283" spans="2:65" s="13" customFormat="1">
      <c r="B283" s="159"/>
      <c r="D283" s="152" t="s">
        <v>160</v>
      </c>
      <c r="E283" s="160" t="s">
        <v>1</v>
      </c>
      <c r="F283" s="161" t="s">
        <v>162</v>
      </c>
      <c r="H283" s="162">
        <v>41.113</v>
      </c>
      <c r="I283" s="163"/>
      <c r="L283" s="159"/>
      <c r="M283" s="164"/>
      <c r="T283" s="165"/>
      <c r="AT283" s="160" t="s">
        <v>160</v>
      </c>
      <c r="AU283" s="160" t="s">
        <v>86</v>
      </c>
      <c r="AV283" s="13" t="s">
        <v>148</v>
      </c>
      <c r="AW283" s="13" t="s">
        <v>32</v>
      </c>
      <c r="AX283" s="13" t="s">
        <v>84</v>
      </c>
      <c r="AY283" s="160" t="s">
        <v>142</v>
      </c>
    </row>
    <row r="284" spans="2:65" s="1" customFormat="1" ht="24.2" customHeight="1">
      <c r="B284" s="32"/>
      <c r="C284" s="137" t="s">
        <v>440</v>
      </c>
      <c r="D284" s="137" t="s">
        <v>144</v>
      </c>
      <c r="E284" s="138" t="s">
        <v>441</v>
      </c>
      <c r="F284" s="139" t="s">
        <v>442</v>
      </c>
      <c r="G284" s="140" t="s">
        <v>200</v>
      </c>
      <c r="H284" s="141">
        <v>35.72</v>
      </c>
      <c r="I284" s="142"/>
      <c r="J284" s="143">
        <f>ROUND(I284*H284,2)</f>
        <v>0</v>
      </c>
      <c r="K284" s="144"/>
      <c r="L284" s="32"/>
      <c r="M284" s="145" t="s">
        <v>1</v>
      </c>
      <c r="N284" s="146" t="s">
        <v>41</v>
      </c>
      <c r="P284" s="147">
        <f>O284*H284</f>
        <v>0</v>
      </c>
      <c r="Q284" s="147">
        <v>0</v>
      </c>
      <c r="R284" s="147">
        <f>Q284*H284</f>
        <v>0</v>
      </c>
      <c r="S284" s="147">
        <v>0</v>
      </c>
      <c r="T284" s="148">
        <f>S284*H284</f>
        <v>0</v>
      </c>
      <c r="AR284" s="149" t="s">
        <v>224</v>
      </c>
      <c r="AT284" s="149" t="s">
        <v>144</v>
      </c>
      <c r="AU284" s="149" t="s">
        <v>86</v>
      </c>
      <c r="AY284" s="17" t="s">
        <v>142</v>
      </c>
      <c r="BE284" s="150">
        <f>IF(N284="základní",J284,0)</f>
        <v>0</v>
      </c>
      <c r="BF284" s="150">
        <f>IF(N284="snížená",J284,0)</f>
        <v>0</v>
      </c>
      <c r="BG284" s="150">
        <f>IF(N284="zákl. přenesená",J284,0)</f>
        <v>0</v>
      </c>
      <c r="BH284" s="150">
        <f>IF(N284="sníž. přenesená",J284,0)</f>
        <v>0</v>
      </c>
      <c r="BI284" s="150">
        <f>IF(N284="nulová",J284,0)</f>
        <v>0</v>
      </c>
      <c r="BJ284" s="17" t="s">
        <v>84</v>
      </c>
      <c r="BK284" s="150">
        <f>ROUND(I284*H284,2)</f>
        <v>0</v>
      </c>
      <c r="BL284" s="17" t="s">
        <v>224</v>
      </c>
      <c r="BM284" s="149" t="s">
        <v>443</v>
      </c>
    </row>
    <row r="285" spans="2:65" s="1" customFormat="1" ht="16.5" customHeight="1">
      <c r="B285" s="32"/>
      <c r="C285" s="137" t="s">
        <v>444</v>
      </c>
      <c r="D285" s="137" t="s">
        <v>144</v>
      </c>
      <c r="E285" s="138" t="s">
        <v>445</v>
      </c>
      <c r="F285" s="139" t="s">
        <v>446</v>
      </c>
      <c r="G285" s="140" t="s">
        <v>200</v>
      </c>
      <c r="H285" s="141">
        <v>35.75</v>
      </c>
      <c r="I285" s="142"/>
      <c r="J285" s="143">
        <f>ROUND(I285*H285,2)</f>
        <v>0</v>
      </c>
      <c r="K285" s="144"/>
      <c r="L285" s="32"/>
      <c r="M285" s="145" t="s">
        <v>1</v>
      </c>
      <c r="N285" s="146" t="s">
        <v>41</v>
      </c>
      <c r="P285" s="147">
        <f>O285*H285</f>
        <v>0</v>
      </c>
      <c r="Q285" s="147">
        <v>0</v>
      </c>
      <c r="R285" s="147">
        <f>Q285*H285</f>
        <v>0</v>
      </c>
      <c r="S285" s="147">
        <v>0</v>
      </c>
      <c r="T285" s="148">
        <f>S285*H285</f>
        <v>0</v>
      </c>
      <c r="AR285" s="149" t="s">
        <v>224</v>
      </c>
      <c r="AT285" s="149" t="s">
        <v>144</v>
      </c>
      <c r="AU285" s="149" t="s">
        <v>86</v>
      </c>
      <c r="AY285" s="17" t="s">
        <v>142</v>
      </c>
      <c r="BE285" s="150">
        <f>IF(N285="základní",J285,0)</f>
        <v>0</v>
      </c>
      <c r="BF285" s="150">
        <f>IF(N285="snížená",J285,0)</f>
        <v>0</v>
      </c>
      <c r="BG285" s="150">
        <f>IF(N285="zákl. přenesená",J285,0)</f>
        <v>0</v>
      </c>
      <c r="BH285" s="150">
        <f>IF(N285="sníž. přenesená",J285,0)</f>
        <v>0</v>
      </c>
      <c r="BI285" s="150">
        <f>IF(N285="nulová",J285,0)</f>
        <v>0</v>
      </c>
      <c r="BJ285" s="17" t="s">
        <v>84</v>
      </c>
      <c r="BK285" s="150">
        <f>ROUND(I285*H285,2)</f>
        <v>0</v>
      </c>
      <c r="BL285" s="17" t="s">
        <v>224</v>
      </c>
      <c r="BM285" s="149" t="s">
        <v>447</v>
      </c>
    </row>
    <row r="286" spans="2:65" s="1" customFormat="1" ht="24.2" customHeight="1">
      <c r="B286" s="32"/>
      <c r="C286" s="137" t="s">
        <v>448</v>
      </c>
      <c r="D286" s="137" t="s">
        <v>144</v>
      </c>
      <c r="E286" s="138" t="s">
        <v>449</v>
      </c>
      <c r="F286" s="139" t="s">
        <v>450</v>
      </c>
      <c r="G286" s="140" t="s">
        <v>200</v>
      </c>
      <c r="H286" s="141">
        <v>35.75</v>
      </c>
      <c r="I286" s="142"/>
      <c r="J286" s="143">
        <f>ROUND(I286*H286,2)</f>
        <v>0</v>
      </c>
      <c r="K286" s="144"/>
      <c r="L286" s="32"/>
      <c r="M286" s="145" t="s">
        <v>1</v>
      </c>
      <c r="N286" s="146" t="s">
        <v>41</v>
      </c>
      <c r="P286" s="147">
        <f>O286*H286</f>
        <v>0</v>
      </c>
      <c r="Q286" s="147">
        <v>0</v>
      </c>
      <c r="R286" s="147">
        <f>Q286*H286</f>
        <v>0</v>
      </c>
      <c r="S286" s="147">
        <v>0</v>
      </c>
      <c r="T286" s="148">
        <f>S286*H286</f>
        <v>0</v>
      </c>
      <c r="AR286" s="149" t="s">
        <v>224</v>
      </c>
      <c r="AT286" s="149" t="s">
        <v>144</v>
      </c>
      <c r="AU286" s="149" t="s">
        <v>86</v>
      </c>
      <c r="AY286" s="17" t="s">
        <v>142</v>
      </c>
      <c r="BE286" s="150">
        <f>IF(N286="základní",J286,0)</f>
        <v>0</v>
      </c>
      <c r="BF286" s="150">
        <f>IF(N286="snížená",J286,0)</f>
        <v>0</v>
      </c>
      <c r="BG286" s="150">
        <f>IF(N286="zákl. přenesená",J286,0)</f>
        <v>0</v>
      </c>
      <c r="BH286" s="150">
        <f>IF(N286="sníž. přenesená",J286,0)</f>
        <v>0</v>
      </c>
      <c r="BI286" s="150">
        <f>IF(N286="nulová",J286,0)</f>
        <v>0</v>
      </c>
      <c r="BJ286" s="17" t="s">
        <v>84</v>
      </c>
      <c r="BK286" s="150">
        <f>ROUND(I286*H286,2)</f>
        <v>0</v>
      </c>
      <c r="BL286" s="17" t="s">
        <v>224</v>
      </c>
      <c r="BM286" s="149" t="s">
        <v>451</v>
      </c>
    </row>
    <row r="287" spans="2:65" s="1" customFormat="1" ht="24.2" customHeight="1">
      <c r="B287" s="32"/>
      <c r="C287" s="137" t="s">
        <v>452</v>
      </c>
      <c r="D287" s="137" t="s">
        <v>144</v>
      </c>
      <c r="E287" s="138" t="s">
        <v>453</v>
      </c>
      <c r="F287" s="139" t="s">
        <v>454</v>
      </c>
      <c r="G287" s="140" t="s">
        <v>329</v>
      </c>
      <c r="H287" s="193"/>
      <c r="I287" s="142"/>
      <c r="J287" s="143">
        <f>ROUND(I287*H287,2)</f>
        <v>0</v>
      </c>
      <c r="K287" s="144"/>
      <c r="L287" s="32"/>
      <c r="M287" s="145" t="s">
        <v>1</v>
      </c>
      <c r="N287" s="146" t="s">
        <v>41</v>
      </c>
      <c r="P287" s="147">
        <f>O287*H287</f>
        <v>0</v>
      </c>
      <c r="Q287" s="147">
        <v>0</v>
      </c>
      <c r="R287" s="147">
        <f>Q287*H287</f>
        <v>0</v>
      </c>
      <c r="S287" s="147">
        <v>0</v>
      </c>
      <c r="T287" s="148">
        <f>S287*H287</f>
        <v>0</v>
      </c>
      <c r="AR287" s="149" t="s">
        <v>224</v>
      </c>
      <c r="AT287" s="149" t="s">
        <v>144</v>
      </c>
      <c r="AU287" s="149" t="s">
        <v>86</v>
      </c>
      <c r="AY287" s="17" t="s">
        <v>142</v>
      </c>
      <c r="BE287" s="150">
        <f>IF(N287="základní",J287,0)</f>
        <v>0</v>
      </c>
      <c r="BF287" s="150">
        <f>IF(N287="snížená",J287,0)</f>
        <v>0</v>
      </c>
      <c r="BG287" s="150">
        <f>IF(N287="zákl. přenesená",J287,0)</f>
        <v>0</v>
      </c>
      <c r="BH287" s="150">
        <f>IF(N287="sníž. přenesená",J287,0)</f>
        <v>0</v>
      </c>
      <c r="BI287" s="150">
        <f>IF(N287="nulová",J287,0)</f>
        <v>0</v>
      </c>
      <c r="BJ287" s="17" t="s">
        <v>84</v>
      </c>
      <c r="BK287" s="150">
        <f>ROUND(I287*H287,2)</f>
        <v>0</v>
      </c>
      <c r="BL287" s="17" t="s">
        <v>224</v>
      </c>
      <c r="BM287" s="149" t="s">
        <v>455</v>
      </c>
    </row>
    <row r="288" spans="2:65" s="11" customFormat="1" ht="22.9" customHeight="1">
      <c r="B288" s="125"/>
      <c r="D288" s="126" t="s">
        <v>75</v>
      </c>
      <c r="E288" s="135" t="s">
        <v>456</v>
      </c>
      <c r="F288" s="135" t="s">
        <v>457</v>
      </c>
      <c r="I288" s="128"/>
      <c r="J288" s="136">
        <f>BK288</f>
        <v>0</v>
      </c>
      <c r="L288" s="125"/>
      <c r="M288" s="130"/>
      <c r="P288" s="131">
        <f>SUM(P289:P308)</f>
        <v>0</v>
      </c>
      <c r="R288" s="131">
        <f>SUM(R289:R308)</f>
        <v>0</v>
      </c>
      <c r="T288" s="132">
        <f>SUM(T289:T308)</f>
        <v>0</v>
      </c>
      <c r="AR288" s="126" t="s">
        <v>86</v>
      </c>
      <c r="AT288" s="133" t="s">
        <v>75</v>
      </c>
      <c r="AU288" s="133" t="s">
        <v>84</v>
      </c>
      <c r="AY288" s="126" t="s">
        <v>142</v>
      </c>
      <c r="BK288" s="134">
        <f>SUM(BK289:BK308)</f>
        <v>0</v>
      </c>
    </row>
    <row r="289" spans="2:65" s="1" customFormat="1" ht="33" customHeight="1">
      <c r="B289" s="32"/>
      <c r="C289" s="137" t="s">
        <v>458</v>
      </c>
      <c r="D289" s="137" t="s">
        <v>144</v>
      </c>
      <c r="E289" s="138" t="s">
        <v>459</v>
      </c>
      <c r="F289" s="139" t="s">
        <v>460</v>
      </c>
      <c r="G289" s="140" t="s">
        <v>200</v>
      </c>
      <c r="H289" s="141">
        <v>117.404</v>
      </c>
      <c r="I289" s="142"/>
      <c r="J289" s="143">
        <f>ROUND(I289*H289,2)</f>
        <v>0</v>
      </c>
      <c r="K289" s="144"/>
      <c r="L289" s="32"/>
      <c r="M289" s="145" t="s">
        <v>1</v>
      </c>
      <c r="N289" s="146" t="s">
        <v>41</v>
      </c>
      <c r="P289" s="147">
        <f>O289*H289</f>
        <v>0</v>
      </c>
      <c r="Q289" s="147">
        <v>0</v>
      </c>
      <c r="R289" s="147">
        <f>Q289*H289</f>
        <v>0</v>
      </c>
      <c r="S289" s="147">
        <v>0</v>
      </c>
      <c r="T289" s="148">
        <f>S289*H289</f>
        <v>0</v>
      </c>
      <c r="AR289" s="149" t="s">
        <v>224</v>
      </c>
      <c r="AT289" s="149" t="s">
        <v>144</v>
      </c>
      <c r="AU289" s="149" t="s">
        <v>86</v>
      </c>
      <c r="AY289" s="17" t="s">
        <v>142</v>
      </c>
      <c r="BE289" s="150">
        <f>IF(N289="základní",J289,0)</f>
        <v>0</v>
      </c>
      <c r="BF289" s="150">
        <f>IF(N289="snížená",J289,0)</f>
        <v>0</v>
      </c>
      <c r="BG289" s="150">
        <f>IF(N289="zákl. přenesená",J289,0)</f>
        <v>0</v>
      </c>
      <c r="BH289" s="150">
        <f>IF(N289="sníž. přenesená",J289,0)</f>
        <v>0</v>
      </c>
      <c r="BI289" s="150">
        <f>IF(N289="nulová",J289,0)</f>
        <v>0</v>
      </c>
      <c r="BJ289" s="17" t="s">
        <v>84</v>
      </c>
      <c r="BK289" s="150">
        <f>ROUND(I289*H289,2)</f>
        <v>0</v>
      </c>
      <c r="BL289" s="17" t="s">
        <v>224</v>
      </c>
      <c r="BM289" s="149" t="s">
        <v>461</v>
      </c>
    </row>
    <row r="290" spans="2:65" s="14" customFormat="1">
      <c r="B290" s="177"/>
      <c r="D290" s="152" t="s">
        <v>160</v>
      </c>
      <c r="E290" s="178" t="s">
        <v>1</v>
      </c>
      <c r="F290" s="179" t="s">
        <v>462</v>
      </c>
      <c r="H290" s="178" t="s">
        <v>1</v>
      </c>
      <c r="I290" s="180"/>
      <c r="L290" s="177"/>
      <c r="M290" s="181"/>
      <c r="T290" s="182"/>
      <c r="AT290" s="178" t="s">
        <v>160</v>
      </c>
      <c r="AU290" s="178" t="s">
        <v>86</v>
      </c>
      <c r="AV290" s="14" t="s">
        <v>84</v>
      </c>
      <c r="AW290" s="14" t="s">
        <v>32</v>
      </c>
      <c r="AX290" s="14" t="s">
        <v>76</v>
      </c>
      <c r="AY290" s="178" t="s">
        <v>142</v>
      </c>
    </row>
    <row r="291" spans="2:65" s="12" customFormat="1">
      <c r="B291" s="151"/>
      <c r="D291" s="152" t="s">
        <v>160</v>
      </c>
      <c r="E291" s="153" t="s">
        <v>1</v>
      </c>
      <c r="F291" s="154" t="s">
        <v>322</v>
      </c>
      <c r="H291" s="155">
        <v>16.25</v>
      </c>
      <c r="I291" s="156"/>
      <c r="L291" s="151"/>
      <c r="M291" s="157"/>
      <c r="T291" s="158"/>
      <c r="AT291" s="153" t="s">
        <v>160</v>
      </c>
      <c r="AU291" s="153" t="s">
        <v>86</v>
      </c>
      <c r="AV291" s="12" t="s">
        <v>86</v>
      </c>
      <c r="AW291" s="12" t="s">
        <v>32</v>
      </c>
      <c r="AX291" s="12" t="s">
        <v>76</v>
      </c>
      <c r="AY291" s="153" t="s">
        <v>142</v>
      </c>
    </row>
    <row r="292" spans="2:65" s="12" customFormat="1">
      <c r="B292" s="151"/>
      <c r="D292" s="152" t="s">
        <v>160</v>
      </c>
      <c r="E292" s="153" t="s">
        <v>1</v>
      </c>
      <c r="F292" s="154" t="s">
        <v>323</v>
      </c>
      <c r="H292" s="155">
        <v>14.99</v>
      </c>
      <c r="I292" s="156"/>
      <c r="L292" s="151"/>
      <c r="M292" s="157"/>
      <c r="T292" s="158"/>
      <c r="AT292" s="153" t="s">
        <v>160</v>
      </c>
      <c r="AU292" s="153" t="s">
        <v>86</v>
      </c>
      <c r="AV292" s="12" t="s">
        <v>86</v>
      </c>
      <c r="AW292" s="12" t="s">
        <v>32</v>
      </c>
      <c r="AX292" s="12" t="s">
        <v>76</v>
      </c>
      <c r="AY292" s="153" t="s">
        <v>142</v>
      </c>
    </row>
    <row r="293" spans="2:65" s="12" customFormat="1">
      <c r="B293" s="151"/>
      <c r="D293" s="152" t="s">
        <v>160</v>
      </c>
      <c r="E293" s="153" t="s">
        <v>1</v>
      </c>
      <c r="F293" s="154" t="s">
        <v>323</v>
      </c>
      <c r="H293" s="155">
        <v>14.99</v>
      </c>
      <c r="I293" s="156"/>
      <c r="L293" s="151"/>
      <c r="M293" s="157"/>
      <c r="T293" s="158"/>
      <c r="AT293" s="153" t="s">
        <v>160</v>
      </c>
      <c r="AU293" s="153" t="s">
        <v>86</v>
      </c>
      <c r="AV293" s="12" t="s">
        <v>86</v>
      </c>
      <c r="AW293" s="12" t="s">
        <v>32</v>
      </c>
      <c r="AX293" s="12" t="s">
        <v>76</v>
      </c>
      <c r="AY293" s="153" t="s">
        <v>142</v>
      </c>
    </row>
    <row r="294" spans="2:65" s="12" customFormat="1">
      <c r="B294" s="151"/>
      <c r="D294" s="152" t="s">
        <v>160</v>
      </c>
      <c r="E294" s="153" t="s">
        <v>1</v>
      </c>
      <c r="F294" s="154" t="s">
        <v>323</v>
      </c>
      <c r="H294" s="155">
        <v>14.99</v>
      </c>
      <c r="I294" s="156"/>
      <c r="L294" s="151"/>
      <c r="M294" s="157"/>
      <c r="T294" s="158"/>
      <c r="AT294" s="153" t="s">
        <v>160</v>
      </c>
      <c r="AU294" s="153" t="s">
        <v>86</v>
      </c>
      <c r="AV294" s="12" t="s">
        <v>86</v>
      </c>
      <c r="AW294" s="12" t="s">
        <v>32</v>
      </c>
      <c r="AX294" s="12" t="s">
        <v>76</v>
      </c>
      <c r="AY294" s="153" t="s">
        <v>142</v>
      </c>
    </row>
    <row r="295" spans="2:65" s="12" customFormat="1">
      <c r="B295" s="151"/>
      <c r="D295" s="152" t="s">
        <v>160</v>
      </c>
      <c r="E295" s="153" t="s">
        <v>1</v>
      </c>
      <c r="F295" s="154" t="s">
        <v>323</v>
      </c>
      <c r="H295" s="155">
        <v>14.99</v>
      </c>
      <c r="I295" s="156"/>
      <c r="L295" s="151"/>
      <c r="M295" s="157"/>
      <c r="T295" s="158"/>
      <c r="AT295" s="153" t="s">
        <v>160</v>
      </c>
      <c r="AU295" s="153" t="s">
        <v>86</v>
      </c>
      <c r="AV295" s="12" t="s">
        <v>86</v>
      </c>
      <c r="AW295" s="12" t="s">
        <v>32</v>
      </c>
      <c r="AX295" s="12" t="s">
        <v>76</v>
      </c>
      <c r="AY295" s="153" t="s">
        <v>142</v>
      </c>
    </row>
    <row r="296" spans="2:65" s="12" customFormat="1">
      <c r="B296" s="151"/>
      <c r="D296" s="152" t="s">
        <v>160</v>
      </c>
      <c r="E296" s="153" t="s">
        <v>1</v>
      </c>
      <c r="F296" s="154" t="s">
        <v>324</v>
      </c>
      <c r="H296" s="155">
        <v>25.847000000000001</v>
      </c>
      <c r="I296" s="156"/>
      <c r="L296" s="151"/>
      <c r="M296" s="157"/>
      <c r="T296" s="158"/>
      <c r="AT296" s="153" t="s">
        <v>160</v>
      </c>
      <c r="AU296" s="153" t="s">
        <v>86</v>
      </c>
      <c r="AV296" s="12" t="s">
        <v>86</v>
      </c>
      <c r="AW296" s="12" t="s">
        <v>32</v>
      </c>
      <c r="AX296" s="12" t="s">
        <v>76</v>
      </c>
      <c r="AY296" s="153" t="s">
        <v>142</v>
      </c>
    </row>
    <row r="297" spans="2:65" s="12" customFormat="1">
      <c r="B297" s="151"/>
      <c r="D297" s="152" t="s">
        <v>160</v>
      </c>
      <c r="E297" s="153" t="s">
        <v>1</v>
      </c>
      <c r="F297" s="154" t="s">
        <v>325</v>
      </c>
      <c r="H297" s="155">
        <v>15.347</v>
      </c>
      <c r="I297" s="156"/>
      <c r="L297" s="151"/>
      <c r="M297" s="157"/>
      <c r="T297" s="158"/>
      <c r="AT297" s="153" t="s">
        <v>160</v>
      </c>
      <c r="AU297" s="153" t="s">
        <v>86</v>
      </c>
      <c r="AV297" s="12" t="s">
        <v>86</v>
      </c>
      <c r="AW297" s="12" t="s">
        <v>32</v>
      </c>
      <c r="AX297" s="12" t="s">
        <v>76</v>
      </c>
      <c r="AY297" s="153" t="s">
        <v>142</v>
      </c>
    </row>
    <row r="298" spans="2:65" s="13" customFormat="1">
      <c r="B298" s="159"/>
      <c r="D298" s="152" t="s">
        <v>160</v>
      </c>
      <c r="E298" s="160" t="s">
        <v>1</v>
      </c>
      <c r="F298" s="161" t="s">
        <v>162</v>
      </c>
      <c r="H298" s="162">
        <v>117.404</v>
      </c>
      <c r="I298" s="163"/>
      <c r="L298" s="159"/>
      <c r="M298" s="164"/>
      <c r="T298" s="165"/>
      <c r="AT298" s="160" t="s">
        <v>160</v>
      </c>
      <c r="AU298" s="160" t="s">
        <v>86</v>
      </c>
      <c r="AV298" s="13" t="s">
        <v>148</v>
      </c>
      <c r="AW298" s="13" t="s">
        <v>32</v>
      </c>
      <c r="AX298" s="13" t="s">
        <v>84</v>
      </c>
      <c r="AY298" s="160" t="s">
        <v>142</v>
      </c>
    </row>
    <row r="299" spans="2:65" s="1" customFormat="1" ht="24.2" customHeight="1">
      <c r="B299" s="32"/>
      <c r="C299" s="166" t="s">
        <v>463</v>
      </c>
      <c r="D299" s="166" t="s">
        <v>188</v>
      </c>
      <c r="E299" s="167" t="s">
        <v>464</v>
      </c>
      <c r="F299" s="168" t="s">
        <v>465</v>
      </c>
      <c r="G299" s="169" t="s">
        <v>200</v>
      </c>
      <c r="H299" s="170">
        <v>129.14400000000001</v>
      </c>
      <c r="I299" s="171"/>
      <c r="J299" s="172">
        <f>ROUND(I299*H299,2)</f>
        <v>0</v>
      </c>
      <c r="K299" s="173"/>
      <c r="L299" s="174"/>
      <c r="M299" s="175" t="s">
        <v>1</v>
      </c>
      <c r="N299" s="176" t="s">
        <v>41</v>
      </c>
      <c r="P299" s="147">
        <f>O299*H299</f>
        <v>0</v>
      </c>
      <c r="Q299" s="147">
        <v>0</v>
      </c>
      <c r="R299" s="147">
        <f>Q299*H299</f>
        <v>0</v>
      </c>
      <c r="S299" s="147">
        <v>0</v>
      </c>
      <c r="T299" s="148">
        <f>S299*H299</f>
        <v>0</v>
      </c>
      <c r="AR299" s="149" t="s">
        <v>309</v>
      </c>
      <c r="AT299" s="149" t="s">
        <v>188</v>
      </c>
      <c r="AU299" s="149" t="s">
        <v>86</v>
      </c>
      <c r="AY299" s="17" t="s">
        <v>142</v>
      </c>
      <c r="BE299" s="150">
        <f>IF(N299="základní",J299,0)</f>
        <v>0</v>
      </c>
      <c r="BF299" s="150">
        <f>IF(N299="snížená",J299,0)</f>
        <v>0</v>
      </c>
      <c r="BG299" s="150">
        <f>IF(N299="zákl. přenesená",J299,0)</f>
        <v>0</v>
      </c>
      <c r="BH299" s="150">
        <f>IF(N299="sníž. přenesená",J299,0)</f>
        <v>0</v>
      </c>
      <c r="BI299" s="150">
        <f>IF(N299="nulová",J299,0)</f>
        <v>0</v>
      </c>
      <c r="BJ299" s="17" t="s">
        <v>84</v>
      </c>
      <c r="BK299" s="150">
        <f>ROUND(I299*H299,2)</f>
        <v>0</v>
      </c>
      <c r="BL299" s="17" t="s">
        <v>224</v>
      </c>
      <c r="BM299" s="149" t="s">
        <v>466</v>
      </c>
    </row>
    <row r="300" spans="2:65" s="1" customFormat="1">
      <c r="B300" s="32"/>
      <c r="D300" s="152" t="s">
        <v>313</v>
      </c>
      <c r="F300" s="190" t="s">
        <v>467</v>
      </c>
      <c r="I300" s="191"/>
      <c r="L300" s="32"/>
      <c r="M300" s="192"/>
      <c r="T300" s="56"/>
      <c r="AT300" s="17" t="s">
        <v>313</v>
      </c>
      <c r="AU300" s="17" t="s">
        <v>86</v>
      </c>
    </row>
    <row r="301" spans="2:65" s="12" customFormat="1">
      <c r="B301" s="151"/>
      <c r="D301" s="152" t="s">
        <v>160</v>
      </c>
      <c r="E301" s="153" t="s">
        <v>1</v>
      </c>
      <c r="F301" s="154" t="s">
        <v>468</v>
      </c>
      <c r="H301" s="155">
        <v>129.14400000000001</v>
      </c>
      <c r="I301" s="156"/>
      <c r="L301" s="151"/>
      <c r="M301" s="157"/>
      <c r="T301" s="158"/>
      <c r="AT301" s="153" t="s">
        <v>160</v>
      </c>
      <c r="AU301" s="153" t="s">
        <v>86</v>
      </c>
      <c r="AV301" s="12" t="s">
        <v>86</v>
      </c>
      <c r="AW301" s="12" t="s">
        <v>32</v>
      </c>
      <c r="AX301" s="12" t="s">
        <v>76</v>
      </c>
      <c r="AY301" s="153" t="s">
        <v>142</v>
      </c>
    </row>
    <row r="302" spans="2:65" s="13" customFormat="1">
      <c r="B302" s="159"/>
      <c r="D302" s="152" t="s">
        <v>160</v>
      </c>
      <c r="E302" s="160" t="s">
        <v>1</v>
      </c>
      <c r="F302" s="161" t="s">
        <v>162</v>
      </c>
      <c r="H302" s="162">
        <v>129.14400000000001</v>
      </c>
      <c r="I302" s="163"/>
      <c r="L302" s="159"/>
      <c r="M302" s="164"/>
      <c r="T302" s="165"/>
      <c r="AT302" s="160" t="s">
        <v>160</v>
      </c>
      <c r="AU302" s="160" t="s">
        <v>86</v>
      </c>
      <c r="AV302" s="13" t="s">
        <v>148</v>
      </c>
      <c r="AW302" s="13" t="s">
        <v>32</v>
      </c>
      <c r="AX302" s="13" t="s">
        <v>84</v>
      </c>
      <c r="AY302" s="160" t="s">
        <v>142</v>
      </c>
    </row>
    <row r="303" spans="2:65" s="1" customFormat="1" ht="24.2" customHeight="1">
      <c r="B303" s="32"/>
      <c r="C303" s="137" t="s">
        <v>469</v>
      </c>
      <c r="D303" s="137" t="s">
        <v>144</v>
      </c>
      <c r="E303" s="138" t="s">
        <v>470</v>
      </c>
      <c r="F303" s="139" t="s">
        <v>471</v>
      </c>
      <c r="G303" s="140" t="s">
        <v>200</v>
      </c>
      <c r="H303" s="141">
        <v>117.404</v>
      </c>
      <c r="I303" s="142"/>
      <c r="J303" s="143">
        <f>ROUND(I303*H303,2)</f>
        <v>0</v>
      </c>
      <c r="K303" s="144"/>
      <c r="L303" s="32"/>
      <c r="M303" s="145" t="s">
        <v>1</v>
      </c>
      <c r="N303" s="146" t="s">
        <v>41</v>
      </c>
      <c r="P303" s="147">
        <f>O303*H303</f>
        <v>0</v>
      </c>
      <c r="Q303" s="147">
        <v>0</v>
      </c>
      <c r="R303" s="147">
        <f>Q303*H303</f>
        <v>0</v>
      </c>
      <c r="S303" s="147">
        <v>0</v>
      </c>
      <c r="T303" s="148">
        <f>S303*H303</f>
        <v>0</v>
      </c>
      <c r="AR303" s="149" t="s">
        <v>224</v>
      </c>
      <c r="AT303" s="149" t="s">
        <v>144</v>
      </c>
      <c r="AU303" s="149" t="s">
        <v>86</v>
      </c>
      <c r="AY303" s="17" t="s">
        <v>142</v>
      </c>
      <c r="BE303" s="150">
        <f>IF(N303="základní",J303,0)</f>
        <v>0</v>
      </c>
      <c r="BF303" s="150">
        <f>IF(N303="snížená",J303,0)</f>
        <v>0</v>
      </c>
      <c r="BG303" s="150">
        <f>IF(N303="zákl. přenesená",J303,0)</f>
        <v>0</v>
      </c>
      <c r="BH303" s="150">
        <f>IF(N303="sníž. přenesená",J303,0)</f>
        <v>0</v>
      </c>
      <c r="BI303" s="150">
        <f>IF(N303="nulová",J303,0)</f>
        <v>0</v>
      </c>
      <c r="BJ303" s="17" t="s">
        <v>84</v>
      </c>
      <c r="BK303" s="150">
        <f>ROUND(I303*H303,2)</f>
        <v>0</v>
      </c>
      <c r="BL303" s="17" t="s">
        <v>224</v>
      </c>
      <c r="BM303" s="149" t="s">
        <v>472</v>
      </c>
    </row>
    <row r="304" spans="2:65" s="1" customFormat="1" ht="24.2" customHeight="1">
      <c r="B304" s="32"/>
      <c r="C304" s="137" t="s">
        <v>473</v>
      </c>
      <c r="D304" s="137" t="s">
        <v>144</v>
      </c>
      <c r="E304" s="138" t="s">
        <v>474</v>
      </c>
      <c r="F304" s="139" t="s">
        <v>475</v>
      </c>
      <c r="G304" s="140" t="s">
        <v>283</v>
      </c>
      <c r="H304" s="141">
        <v>117.404</v>
      </c>
      <c r="I304" s="142"/>
      <c r="J304" s="143">
        <f>ROUND(I304*H304,2)</f>
        <v>0</v>
      </c>
      <c r="K304" s="144"/>
      <c r="L304" s="32"/>
      <c r="M304" s="145" t="s">
        <v>1</v>
      </c>
      <c r="N304" s="146" t="s">
        <v>41</v>
      </c>
      <c r="P304" s="147">
        <f>O304*H304</f>
        <v>0</v>
      </c>
      <c r="Q304" s="147">
        <v>0</v>
      </c>
      <c r="R304" s="147">
        <f>Q304*H304</f>
        <v>0</v>
      </c>
      <c r="S304" s="147">
        <v>0</v>
      </c>
      <c r="T304" s="148">
        <f>S304*H304</f>
        <v>0</v>
      </c>
      <c r="AR304" s="149" t="s">
        <v>224</v>
      </c>
      <c r="AT304" s="149" t="s">
        <v>144</v>
      </c>
      <c r="AU304" s="149" t="s">
        <v>86</v>
      </c>
      <c r="AY304" s="17" t="s">
        <v>142</v>
      </c>
      <c r="BE304" s="150">
        <f>IF(N304="základní",J304,0)</f>
        <v>0</v>
      </c>
      <c r="BF304" s="150">
        <f>IF(N304="snížená",J304,0)</f>
        <v>0</v>
      </c>
      <c r="BG304" s="150">
        <f>IF(N304="zákl. přenesená",J304,0)</f>
        <v>0</v>
      </c>
      <c r="BH304" s="150">
        <f>IF(N304="sníž. přenesená",J304,0)</f>
        <v>0</v>
      </c>
      <c r="BI304" s="150">
        <f>IF(N304="nulová",J304,0)</f>
        <v>0</v>
      </c>
      <c r="BJ304" s="17" t="s">
        <v>84</v>
      </c>
      <c r="BK304" s="150">
        <f>ROUND(I304*H304,2)</f>
        <v>0</v>
      </c>
      <c r="BL304" s="17" t="s">
        <v>224</v>
      </c>
      <c r="BM304" s="149" t="s">
        <v>476</v>
      </c>
    </row>
    <row r="305" spans="2:65" s="1" customFormat="1" ht="21.75" customHeight="1">
      <c r="B305" s="32"/>
      <c r="C305" s="137" t="s">
        <v>477</v>
      </c>
      <c r="D305" s="137" t="s">
        <v>144</v>
      </c>
      <c r="E305" s="138" t="s">
        <v>478</v>
      </c>
      <c r="F305" s="139" t="s">
        <v>479</v>
      </c>
      <c r="G305" s="140" t="s">
        <v>200</v>
      </c>
      <c r="H305" s="141">
        <v>117.404</v>
      </c>
      <c r="I305" s="142"/>
      <c r="J305" s="143">
        <f>ROUND(I305*H305,2)</f>
        <v>0</v>
      </c>
      <c r="K305" s="144"/>
      <c r="L305" s="32"/>
      <c r="M305" s="145" t="s">
        <v>1</v>
      </c>
      <c r="N305" s="146" t="s">
        <v>41</v>
      </c>
      <c r="P305" s="147">
        <f>O305*H305</f>
        <v>0</v>
      </c>
      <c r="Q305" s="147">
        <v>0</v>
      </c>
      <c r="R305" s="147">
        <f>Q305*H305</f>
        <v>0</v>
      </c>
      <c r="S305" s="147">
        <v>0</v>
      </c>
      <c r="T305" s="148">
        <f>S305*H305</f>
        <v>0</v>
      </c>
      <c r="AR305" s="149" t="s">
        <v>224</v>
      </c>
      <c r="AT305" s="149" t="s">
        <v>144</v>
      </c>
      <c r="AU305" s="149" t="s">
        <v>86</v>
      </c>
      <c r="AY305" s="17" t="s">
        <v>142</v>
      </c>
      <c r="BE305" s="150">
        <f>IF(N305="základní",J305,0)</f>
        <v>0</v>
      </c>
      <c r="BF305" s="150">
        <f>IF(N305="snížená",J305,0)</f>
        <v>0</v>
      </c>
      <c r="BG305" s="150">
        <f>IF(N305="zákl. přenesená",J305,0)</f>
        <v>0</v>
      </c>
      <c r="BH305" s="150">
        <f>IF(N305="sníž. přenesená",J305,0)</f>
        <v>0</v>
      </c>
      <c r="BI305" s="150">
        <f>IF(N305="nulová",J305,0)</f>
        <v>0</v>
      </c>
      <c r="BJ305" s="17" t="s">
        <v>84</v>
      </c>
      <c r="BK305" s="150">
        <f>ROUND(I305*H305,2)</f>
        <v>0</v>
      </c>
      <c r="BL305" s="17" t="s">
        <v>224</v>
      </c>
      <c r="BM305" s="149" t="s">
        <v>480</v>
      </c>
    </row>
    <row r="306" spans="2:65" s="1" customFormat="1" ht="33" customHeight="1">
      <c r="B306" s="32"/>
      <c r="C306" s="137" t="s">
        <v>481</v>
      </c>
      <c r="D306" s="137" t="s">
        <v>144</v>
      </c>
      <c r="E306" s="138" t="s">
        <v>482</v>
      </c>
      <c r="F306" s="139" t="s">
        <v>483</v>
      </c>
      <c r="G306" s="140" t="s">
        <v>200</v>
      </c>
      <c r="H306" s="141">
        <v>117.404</v>
      </c>
      <c r="I306" s="142"/>
      <c r="J306" s="143">
        <f>ROUND(I306*H306,2)</f>
        <v>0</v>
      </c>
      <c r="K306" s="144"/>
      <c r="L306" s="32"/>
      <c r="M306" s="145" t="s">
        <v>1</v>
      </c>
      <c r="N306" s="146" t="s">
        <v>41</v>
      </c>
      <c r="P306" s="147">
        <f>O306*H306</f>
        <v>0</v>
      </c>
      <c r="Q306" s="147">
        <v>0</v>
      </c>
      <c r="R306" s="147">
        <f>Q306*H306</f>
        <v>0</v>
      </c>
      <c r="S306" s="147">
        <v>0</v>
      </c>
      <c r="T306" s="148">
        <f>S306*H306</f>
        <v>0</v>
      </c>
      <c r="AR306" s="149" t="s">
        <v>224</v>
      </c>
      <c r="AT306" s="149" t="s">
        <v>144</v>
      </c>
      <c r="AU306" s="149" t="s">
        <v>86</v>
      </c>
      <c r="AY306" s="17" t="s">
        <v>142</v>
      </c>
      <c r="BE306" s="150">
        <f>IF(N306="základní",J306,0)</f>
        <v>0</v>
      </c>
      <c r="BF306" s="150">
        <f>IF(N306="snížená",J306,0)</f>
        <v>0</v>
      </c>
      <c r="BG306" s="150">
        <f>IF(N306="zákl. přenesená",J306,0)</f>
        <v>0</v>
      </c>
      <c r="BH306" s="150">
        <f>IF(N306="sníž. přenesená",J306,0)</f>
        <v>0</v>
      </c>
      <c r="BI306" s="150">
        <f>IF(N306="nulová",J306,0)</f>
        <v>0</v>
      </c>
      <c r="BJ306" s="17" t="s">
        <v>84</v>
      </c>
      <c r="BK306" s="150">
        <f>ROUND(I306*H306,2)</f>
        <v>0</v>
      </c>
      <c r="BL306" s="17" t="s">
        <v>224</v>
      </c>
      <c r="BM306" s="149" t="s">
        <v>484</v>
      </c>
    </row>
    <row r="307" spans="2:65" s="1" customFormat="1">
      <c r="B307" s="32"/>
      <c r="D307" s="152" t="s">
        <v>313</v>
      </c>
      <c r="F307" s="190" t="s">
        <v>426</v>
      </c>
      <c r="I307" s="191"/>
      <c r="L307" s="32"/>
      <c r="M307" s="192"/>
      <c r="T307" s="56"/>
      <c r="AT307" s="17" t="s">
        <v>313</v>
      </c>
      <c r="AU307" s="17" t="s">
        <v>86</v>
      </c>
    </row>
    <row r="308" spans="2:65" s="1" customFormat="1" ht="24.2" customHeight="1">
      <c r="B308" s="32"/>
      <c r="C308" s="137" t="s">
        <v>485</v>
      </c>
      <c r="D308" s="137" t="s">
        <v>144</v>
      </c>
      <c r="E308" s="138" t="s">
        <v>486</v>
      </c>
      <c r="F308" s="139" t="s">
        <v>487</v>
      </c>
      <c r="G308" s="140" t="s">
        <v>329</v>
      </c>
      <c r="H308" s="193"/>
      <c r="I308" s="142"/>
      <c r="J308" s="143">
        <f>ROUND(I308*H308,2)</f>
        <v>0</v>
      </c>
      <c r="K308" s="144"/>
      <c r="L308" s="32"/>
      <c r="M308" s="145" t="s">
        <v>1</v>
      </c>
      <c r="N308" s="146" t="s">
        <v>41</v>
      </c>
      <c r="P308" s="147">
        <f>O308*H308</f>
        <v>0</v>
      </c>
      <c r="Q308" s="147">
        <v>0</v>
      </c>
      <c r="R308" s="147">
        <f>Q308*H308</f>
        <v>0</v>
      </c>
      <c r="S308" s="147">
        <v>0</v>
      </c>
      <c r="T308" s="148">
        <f>S308*H308</f>
        <v>0</v>
      </c>
      <c r="AR308" s="149" t="s">
        <v>224</v>
      </c>
      <c r="AT308" s="149" t="s">
        <v>144</v>
      </c>
      <c r="AU308" s="149" t="s">
        <v>86</v>
      </c>
      <c r="AY308" s="17" t="s">
        <v>142</v>
      </c>
      <c r="BE308" s="150">
        <f>IF(N308="základní",J308,0)</f>
        <v>0</v>
      </c>
      <c r="BF308" s="150">
        <f>IF(N308="snížená",J308,0)</f>
        <v>0</v>
      </c>
      <c r="BG308" s="150">
        <f>IF(N308="zákl. přenesená",J308,0)</f>
        <v>0</v>
      </c>
      <c r="BH308" s="150">
        <f>IF(N308="sníž. přenesená",J308,0)</f>
        <v>0</v>
      </c>
      <c r="BI308" s="150">
        <f>IF(N308="nulová",J308,0)</f>
        <v>0</v>
      </c>
      <c r="BJ308" s="17" t="s">
        <v>84</v>
      </c>
      <c r="BK308" s="150">
        <f>ROUND(I308*H308,2)</f>
        <v>0</v>
      </c>
      <c r="BL308" s="17" t="s">
        <v>224</v>
      </c>
      <c r="BM308" s="149" t="s">
        <v>488</v>
      </c>
    </row>
    <row r="309" spans="2:65" s="11" customFormat="1" ht="22.9" customHeight="1">
      <c r="B309" s="125"/>
      <c r="D309" s="126" t="s">
        <v>75</v>
      </c>
      <c r="E309" s="135" t="s">
        <v>489</v>
      </c>
      <c r="F309" s="135" t="s">
        <v>490</v>
      </c>
      <c r="I309" s="128"/>
      <c r="J309" s="136">
        <f>BK309</f>
        <v>0</v>
      </c>
      <c r="L309" s="125"/>
      <c r="M309" s="130"/>
      <c r="P309" s="131">
        <f>SUM(P310:P311)</f>
        <v>0</v>
      </c>
      <c r="R309" s="131">
        <f>SUM(R310:R311)</f>
        <v>0</v>
      </c>
      <c r="T309" s="132">
        <f>SUM(T310:T311)</f>
        <v>0</v>
      </c>
      <c r="AR309" s="126" t="s">
        <v>86</v>
      </c>
      <c r="AT309" s="133" t="s">
        <v>75</v>
      </c>
      <c r="AU309" s="133" t="s">
        <v>84</v>
      </c>
      <c r="AY309" s="126" t="s">
        <v>142</v>
      </c>
      <c r="BK309" s="134">
        <f>SUM(BK310:BK311)</f>
        <v>0</v>
      </c>
    </row>
    <row r="310" spans="2:65" s="1" customFormat="1" ht="24.2" customHeight="1">
      <c r="B310" s="32"/>
      <c r="C310" s="137" t="s">
        <v>491</v>
      </c>
      <c r="D310" s="137" t="s">
        <v>144</v>
      </c>
      <c r="E310" s="138" t="s">
        <v>492</v>
      </c>
      <c r="F310" s="139" t="s">
        <v>493</v>
      </c>
      <c r="G310" s="140" t="s">
        <v>200</v>
      </c>
      <c r="H310" s="141">
        <v>1868</v>
      </c>
      <c r="I310" s="142"/>
      <c r="J310" s="143">
        <f>ROUND(I310*H310,2)</f>
        <v>0</v>
      </c>
      <c r="K310" s="144"/>
      <c r="L310" s="32"/>
      <c r="M310" s="145" t="s">
        <v>1</v>
      </c>
      <c r="N310" s="146" t="s">
        <v>41</v>
      </c>
      <c r="P310" s="147">
        <f>O310*H310</f>
        <v>0</v>
      </c>
      <c r="Q310" s="147">
        <v>0</v>
      </c>
      <c r="R310" s="147">
        <f>Q310*H310</f>
        <v>0</v>
      </c>
      <c r="S310" s="147">
        <v>0</v>
      </c>
      <c r="T310" s="148">
        <f>S310*H310</f>
        <v>0</v>
      </c>
      <c r="AR310" s="149" t="s">
        <v>224</v>
      </c>
      <c r="AT310" s="149" t="s">
        <v>144</v>
      </c>
      <c r="AU310" s="149" t="s">
        <v>86</v>
      </c>
      <c r="AY310" s="17" t="s">
        <v>142</v>
      </c>
      <c r="BE310" s="150">
        <f>IF(N310="základní",J310,0)</f>
        <v>0</v>
      </c>
      <c r="BF310" s="150">
        <f>IF(N310="snížená",J310,0)</f>
        <v>0</v>
      </c>
      <c r="BG310" s="150">
        <f>IF(N310="zákl. přenesená",J310,0)</f>
        <v>0</v>
      </c>
      <c r="BH310" s="150">
        <f>IF(N310="sníž. přenesená",J310,0)</f>
        <v>0</v>
      </c>
      <c r="BI310" s="150">
        <f>IF(N310="nulová",J310,0)</f>
        <v>0</v>
      </c>
      <c r="BJ310" s="17" t="s">
        <v>84</v>
      </c>
      <c r="BK310" s="150">
        <f>ROUND(I310*H310,2)</f>
        <v>0</v>
      </c>
      <c r="BL310" s="17" t="s">
        <v>224</v>
      </c>
      <c r="BM310" s="149" t="s">
        <v>494</v>
      </c>
    </row>
    <row r="311" spans="2:65" s="1" customFormat="1" ht="24.2" customHeight="1">
      <c r="B311" s="32"/>
      <c r="C311" s="137" t="s">
        <v>495</v>
      </c>
      <c r="D311" s="137" t="s">
        <v>144</v>
      </c>
      <c r="E311" s="138" t="s">
        <v>496</v>
      </c>
      <c r="F311" s="139" t="s">
        <v>497</v>
      </c>
      <c r="G311" s="140" t="s">
        <v>200</v>
      </c>
      <c r="H311" s="141">
        <v>1868</v>
      </c>
      <c r="I311" s="142"/>
      <c r="J311" s="143">
        <f>ROUND(I311*H311,2)</f>
        <v>0</v>
      </c>
      <c r="K311" s="144"/>
      <c r="L311" s="32"/>
      <c r="M311" s="145" t="s">
        <v>1</v>
      </c>
      <c r="N311" s="146" t="s">
        <v>41</v>
      </c>
      <c r="P311" s="147">
        <f>O311*H311</f>
        <v>0</v>
      </c>
      <c r="Q311" s="147">
        <v>0</v>
      </c>
      <c r="R311" s="147">
        <f>Q311*H311</f>
        <v>0</v>
      </c>
      <c r="S311" s="147">
        <v>0</v>
      </c>
      <c r="T311" s="148">
        <f>S311*H311</f>
        <v>0</v>
      </c>
      <c r="AR311" s="149" t="s">
        <v>224</v>
      </c>
      <c r="AT311" s="149" t="s">
        <v>144</v>
      </c>
      <c r="AU311" s="149" t="s">
        <v>86</v>
      </c>
      <c r="AY311" s="17" t="s">
        <v>142</v>
      </c>
      <c r="BE311" s="150">
        <f>IF(N311="základní",J311,0)</f>
        <v>0</v>
      </c>
      <c r="BF311" s="150">
        <f>IF(N311="snížená",J311,0)</f>
        <v>0</v>
      </c>
      <c r="BG311" s="150">
        <f>IF(N311="zákl. přenesená",J311,0)</f>
        <v>0</v>
      </c>
      <c r="BH311" s="150">
        <f>IF(N311="sníž. přenesená",J311,0)</f>
        <v>0</v>
      </c>
      <c r="BI311" s="150">
        <f>IF(N311="nulová",J311,0)</f>
        <v>0</v>
      </c>
      <c r="BJ311" s="17" t="s">
        <v>84</v>
      </c>
      <c r="BK311" s="150">
        <f>ROUND(I311*H311,2)</f>
        <v>0</v>
      </c>
      <c r="BL311" s="17" t="s">
        <v>224</v>
      </c>
      <c r="BM311" s="149" t="s">
        <v>498</v>
      </c>
    </row>
    <row r="312" spans="2:65" s="11" customFormat="1" ht="25.9" customHeight="1">
      <c r="B312" s="125"/>
      <c r="D312" s="126" t="s">
        <v>75</v>
      </c>
      <c r="E312" s="127" t="s">
        <v>188</v>
      </c>
      <c r="F312" s="127" t="s">
        <v>499</v>
      </c>
      <c r="I312" s="128"/>
      <c r="J312" s="129">
        <f>BK312</f>
        <v>0</v>
      </c>
      <c r="L312" s="125"/>
      <c r="M312" s="130"/>
      <c r="P312" s="131">
        <f>P313</f>
        <v>0</v>
      </c>
      <c r="R312" s="131">
        <f>R313</f>
        <v>0</v>
      </c>
      <c r="T312" s="132">
        <f>T313</f>
        <v>0</v>
      </c>
      <c r="AR312" s="126" t="s">
        <v>153</v>
      </c>
      <c r="AT312" s="133" t="s">
        <v>75</v>
      </c>
      <c r="AU312" s="133" t="s">
        <v>76</v>
      </c>
      <c r="AY312" s="126" t="s">
        <v>142</v>
      </c>
      <c r="BK312" s="134">
        <f>BK313</f>
        <v>0</v>
      </c>
    </row>
    <row r="313" spans="2:65" s="11" customFormat="1" ht="22.9" customHeight="1">
      <c r="B313" s="125"/>
      <c r="D313" s="126" t="s">
        <v>75</v>
      </c>
      <c r="E313" s="135" t="s">
        <v>500</v>
      </c>
      <c r="F313" s="135" t="s">
        <v>501</v>
      </c>
      <c r="I313" s="128"/>
      <c r="J313" s="136">
        <f>BK313</f>
        <v>0</v>
      </c>
      <c r="L313" s="125"/>
      <c r="M313" s="130"/>
      <c r="P313" s="131">
        <f>SUM(P314:P319)</f>
        <v>0</v>
      </c>
      <c r="R313" s="131">
        <f>SUM(R314:R319)</f>
        <v>0</v>
      </c>
      <c r="T313" s="132">
        <f>SUM(T314:T319)</f>
        <v>0</v>
      </c>
      <c r="AR313" s="126" t="s">
        <v>153</v>
      </c>
      <c r="AT313" s="133" t="s">
        <v>75</v>
      </c>
      <c r="AU313" s="133" t="s">
        <v>84</v>
      </c>
      <c r="AY313" s="126" t="s">
        <v>142</v>
      </c>
      <c r="BK313" s="134">
        <f>SUM(BK314:BK319)</f>
        <v>0</v>
      </c>
    </row>
    <row r="314" spans="2:65" s="1" customFormat="1" ht="16.5" customHeight="1">
      <c r="B314" s="32"/>
      <c r="C314" s="137" t="s">
        <v>502</v>
      </c>
      <c r="D314" s="137" t="s">
        <v>144</v>
      </c>
      <c r="E314" s="138" t="s">
        <v>503</v>
      </c>
      <c r="F314" s="139" t="s">
        <v>504</v>
      </c>
      <c r="G314" s="140" t="s">
        <v>361</v>
      </c>
      <c r="H314" s="141">
        <v>1</v>
      </c>
      <c r="I314" s="142"/>
      <c r="J314" s="143">
        <f>ROUND(I314*H314,2)</f>
        <v>0</v>
      </c>
      <c r="K314" s="144"/>
      <c r="L314" s="32"/>
      <c r="M314" s="145" t="s">
        <v>1</v>
      </c>
      <c r="N314" s="146" t="s">
        <v>41</v>
      </c>
      <c r="P314" s="147">
        <f>O314*H314</f>
        <v>0</v>
      </c>
      <c r="Q314" s="147">
        <v>0</v>
      </c>
      <c r="R314" s="147">
        <f>Q314*H314</f>
        <v>0</v>
      </c>
      <c r="S314" s="147">
        <v>0</v>
      </c>
      <c r="T314" s="148">
        <f>S314*H314</f>
        <v>0</v>
      </c>
      <c r="AR314" s="149" t="s">
        <v>477</v>
      </c>
      <c r="AT314" s="149" t="s">
        <v>144</v>
      </c>
      <c r="AU314" s="149" t="s">
        <v>86</v>
      </c>
      <c r="AY314" s="17" t="s">
        <v>142</v>
      </c>
      <c r="BE314" s="150">
        <f>IF(N314="základní",J314,0)</f>
        <v>0</v>
      </c>
      <c r="BF314" s="150">
        <f>IF(N314="snížená",J314,0)</f>
        <v>0</v>
      </c>
      <c r="BG314" s="150">
        <f>IF(N314="zákl. přenesená",J314,0)</f>
        <v>0</v>
      </c>
      <c r="BH314" s="150">
        <f>IF(N314="sníž. přenesená",J314,0)</f>
        <v>0</v>
      </c>
      <c r="BI314" s="150">
        <f>IF(N314="nulová",J314,0)</f>
        <v>0</v>
      </c>
      <c r="BJ314" s="17" t="s">
        <v>84</v>
      </c>
      <c r="BK314" s="150">
        <f>ROUND(I314*H314,2)</f>
        <v>0</v>
      </c>
      <c r="BL314" s="17" t="s">
        <v>477</v>
      </c>
      <c r="BM314" s="149" t="s">
        <v>505</v>
      </c>
    </row>
    <row r="315" spans="2:65" s="1" customFormat="1">
      <c r="B315" s="32"/>
      <c r="D315" s="152" t="s">
        <v>313</v>
      </c>
      <c r="F315" s="190" t="s">
        <v>506</v>
      </c>
      <c r="I315" s="191"/>
      <c r="L315" s="32"/>
      <c r="M315" s="192"/>
      <c r="T315" s="56"/>
      <c r="AT315" s="17" t="s">
        <v>313</v>
      </c>
      <c r="AU315" s="17" t="s">
        <v>86</v>
      </c>
    </row>
    <row r="316" spans="2:65" s="1" customFormat="1" ht="16.5" customHeight="1">
      <c r="B316" s="32"/>
      <c r="C316" s="137" t="s">
        <v>507</v>
      </c>
      <c r="D316" s="137" t="s">
        <v>144</v>
      </c>
      <c r="E316" s="138" t="s">
        <v>508</v>
      </c>
      <c r="F316" s="139" t="s">
        <v>509</v>
      </c>
      <c r="G316" s="140" t="s">
        <v>361</v>
      </c>
      <c r="H316" s="141">
        <v>1</v>
      </c>
      <c r="I316" s="142"/>
      <c r="J316" s="143">
        <f>ROUND(I316*H316,2)</f>
        <v>0</v>
      </c>
      <c r="K316" s="144"/>
      <c r="L316" s="32"/>
      <c r="M316" s="145" t="s">
        <v>1</v>
      </c>
      <c r="N316" s="146" t="s">
        <v>41</v>
      </c>
      <c r="P316" s="147">
        <f>O316*H316</f>
        <v>0</v>
      </c>
      <c r="Q316" s="147">
        <v>0</v>
      </c>
      <c r="R316" s="147">
        <f>Q316*H316</f>
        <v>0</v>
      </c>
      <c r="S316" s="147">
        <v>0</v>
      </c>
      <c r="T316" s="148">
        <f>S316*H316</f>
        <v>0</v>
      </c>
      <c r="AR316" s="149" t="s">
        <v>477</v>
      </c>
      <c r="AT316" s="149" t="s">
        <v>144</v>
      </c>
      <c r="AU316" s="149" t="s">
        <v>86</v>
      </c>
      <c r="AY316" s="17" t="s">
        <v>142</v>
      </c>
      <c r="BE316" s="150">
        <f>IF(N316="základní",J316,0)</f>
        <v>0</v>
      </c>
      <c r="BF316" s="150">
        <f>IF(N316="snížená",J316,0)</f>
        <v>0</v>
      </c>
      <c r="BG316" s="150">
        <f>IF(N316="zákl. přenesená",J316,0)</f>
        <v>0</v>
      </c>
      <c r="BH316" s="150">
        <f>IF(N316="sníž. přenesená",J316,0)</f>
        <v>0</v>
      </c>
      <c r="BI316" s="150">
        <f>IF(N316="nulová",J316,0)</f>
        <v>0</v>
      </c>
      <c r="BJ316" s="17" t="s">
        <v>84</v>
      </c>
      <c r="BK316" s="150">
        <f>ROUND(I316*H316,2)</f>
        <v>0</v>
      </c>
      <c r="BL316" s="17" t="s">
        <v>477</v>
      </c>
      <c r="BM316" s="149" t="s">
        <v>510</v>
      </c>
    </row>
    <row r="317" spans="2:65" s="1" customFormat="1">
      <c r="B317" s="32"/>
      <c r="D317" s="152" t="s">
        <v>313</v>
      </c>
      <c r="F317" s="190" t="s">
        <v>506</v>
      </c>
      <c r="I317" s="191"/>
      <c r="L317" s="32"/>
      <c r="M317" s="192"/>
      <c r="T317" s="56"/>
      <c r="AT317" s="17" t="s">
        <v>313</v>
      </c>
      <c r="AU317" s="17" t="s">
        <v>86</v>
      </c>
    </row>
    <row r="318" spans="2:65" s="1" customFormat="1" ht="24.2" customHeight="1">
      <c r="B318" s="32"/>
      <c r="C318" s="137" t="s">
        <v>511</v>
      </c>
      <c r="D318" s="137" t="s">
        <v>144</v>
      </c>
      <c r="E318" s="138" t="s">
        <v>512</v>
      </c>
      <c r="F318" s="139" t="s">
        <v>513</v>
      </c>
      <c r="G318" s="140" t="s">
        <v>361</v>
      </c>
      <c r="H318" s="141">
        <v>1</v>
      </c>
      <c r="I318" s="142"/>
      <c r="J318" s="143">
        <f>ROUND(I318*H318,2)</f>
        <v>0</v>
      </c>
      <c r="K318" s="144"/>
      <c r="L318" s="32"/>
      <c r="M318" s="145" t="s">
        <v>1</v>
      </c>
      <c r="N318" s="146" t="s">
        <v>41</v>
      </c>
      <c r="P318" s="147">
        <f>O318*H318</f>
        <v>0</v>
      </c>
      <c r="Q318" s="147">
        <v>0</v>
      </c>
      <c r="R318" s="147">
        <f>Q318*H318</f>
        <v>0</v>
      </c>
      <c r="S318" s="147">
        <v>0</v>
      </c>
      <c r="T318" s="148">
        <f>S318*H318</f>
        <v>0</v>
      </c>
      <c r="AR318" s="149" t="s">
        <v>477</v>
      </c>
      <c r="AT318" s="149" t="s">
        <v>144</v>
      </c>
      <c r="AU318" s="149" t="s">
        <v>86</v>
      </c>
      <c r="AY318" s="17" t="s">
        <v>142</v>
      </c>
      <c r="BE318" s="150">
        <f>IF(N318="základní",J318,0)</f>
        <v>0</v>
      </c>
      <c r="BF318" s="150">
        <f>IF(N318="snížená",J318,0)</f>
        <v>0</v>
      </c>
      <c r="BG318" s="150">
        <f>IF(N318="zákl. přenesená",J318,0)</f>
        <v>0</v>
      </c>
      <c r="BH318" s="150">
        <f>IF(N318="sníž. přenesená",J318,0)</f>
        <v>0</v>
      </c>
      <c r="BI318" s="150">
        <f>IF(N318="nulová",J318,0)</f>
        <v>0</v>
      </c>
      <c r="BJ318" s="17" t="s">
        <v>84</v>
      </c>
      <c r="BK318" s="150">
        <f>ROUND(I318*H318,2)</f>
        <v>0</v>
      </c>
      <c r="BL318" s="17" t="s">
        <v>477</v>
      </c>
      <c r="BM318" s="149" t="s">
        <v>514</v>
      </c>
    </row>
    <row r="319" spans="2:65" s="1" customFormat="1">
      <c r="B319" s="32"/>
      <c r="D319" s="152" t="s">
        <v>313</v>
      </c>
      <c r="F319" s="190" t="s">
        <v>506</v>
      </c>
      <c r="I319" s="191"/>
      <c r="L319" s="32"/>
      <c r="M319" s="194"/>
      <c r="N319" s="195"/>
      <c r="O319" s="195"/>
      <c r="P319" s="195"/>
      <c r="Q319" s="195"/>
      <c r="R319" s="195"/>
      <c r="S319" s="195"/>
      <c r="T319" s="196"/>
      <c r="AT319" s="17" t="s">
        <v>313</v>
      </c>
      <c r="AU319" s="17" t="s">
        <v>86</v>
      </c>
    </row>
    <row r="320" spans="2:65" s="1" customFormat="1" ht="6.95" customHeight="1">
      <c r="B320" s="44"/>
      <c r="C320" s="45"/>
      <c r="D320" s="45"/>
      <c r="E320" s="45"/>
      <c r="F320" s="45"/>
      <c r="G320" s="45"/>
      <c r="H320" s="45"/>
      <c r="I320" s="45"/>
      <c r="J320" s="45"/>
      <c r="K320" s="45"/>
      <c r="L320" s="32"/>
    </row>
  </sheetData>
  <sheetProtection algorithmName="SHA-512" hashValue="wK1flUO86R6eu9QUzDAaTSMXe4Wi+ZQibe6rcYsA77xLoGfuHqVg/LI/5OhMuc5Oc7+DPPsHv7yAniw9n1d2TA==" saltValue="D+EME4Vq7ajdQMwaJ6IeChkshFY/CrGroSEd/R8PC6g1/V31H/E/r1NgF6yBMV6NSOyFYy1qtuKuYOREHHRQAg==" spinCount="100000" sheet="1" objects="1" scenarios="1" formatColumns="0" formatRows="0" autoFilter="0"/>
  <autoFilter ref="C131:K319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4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102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Objekty OU, část D a DM, WC imobilní + výtah</v>
      </c>
      <c r="F7" s="246"/>
      <c r="G7" s="246"/>
      <c r="H7" s="246"/>
      <c r="L7" s="20"/>
    </row>
    <row r="8" spans="2:46" s="1" customFormat="1" ht="12" customHeight="1">
      <c r="B8" s="32"/>
      <c r="D8" s="27" t="s">
        <v>103</v>
      </c>
      <c r="L8" s="32"/>
    </row>
    <row r="9" spans="2:46" s="1" customFormat="1" ht="16.5" customHeight="1">
      <c r="B9" s="32"/>
      <c r="E9" s="204" t="s">
        <v>515</v>
      </c>
      <c r="F9" s="247"/>
      <c r="G9" s="247"/>
      <c r="H9" s="24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31. 8. 2018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8" t="str">
        <f>'Rekapitulace stavby'!E14</f>
        <v>Vyplň údaj</v>
      </c>
      <c r="F18" s="230"/>
      <c r="G18" s="230"/>
      <c r="H18" s="230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19.25" customHeight="1">
      <c r="B27" s="94"/>
      <c r="E27" s="234" t="s">
        <v>516</v>
      </c>
      <c r="F27" s="234"/>
      <c r="G27" s="234"/>
      <c r="H27" s="234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36</v>
      </c>
      <c r="J30" s="66">
        <f>ROUND(J127,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86">
        <f>ROUND((SUM(BE127:BE239)),  2)</f>
        <v>0</v>
      </c>
      <c r="I33" s="96">
        <v>0.21</v>
      </c>
      <c r="J33" s="86">
        <f>ROUND(((SUM(BE127:BE239))*I33),  2)</f>
        <v>0</v>
      </c>
      <c r="L33" s="32"/>
    </row>
    <row r="34" spans="2:12" s="1" customFormat="1" ht="14.45" customHeight="1">
      <c r="B34" s="32"/>
      <c r="E34" s="27" t="s">
        <v>42</v>
      </c>
      <c r="F34" s="86">
        <f>ROUND((SUM(BF127:BF239)),  2)</f>
        <v>0</v>
      </c>
      <c r="I34" s="96">
        <v>0.12</v>
      </c>
      <c r="J34" s="86">
        <f>ROUND(((SUM(BF127:BF239))*I34),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86">
        <f>ROUND((SUM(BG127:BG239)),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86">
        <f>ROUND((SUM(BH127:BH239)),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86">
        <f>ROUND((SUM(BI127:BI239)),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46</v>
      </c>
      <c r="E39" s="57"/>
      <c r="F39" s="57"/>
      <c r="G39" s="99" t="s">
        <v>47</v>
      </c>
      <c r="H39" s="100" t="s">
        <v>48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5" t="str">
        <f>E7</f>
        <v>Objekty OU, část D a DM, WC imobilní + výtah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103</v>
      </c>
      <c r="L86" s="32"/>
    </row>
    <row r="87" spans="2:47" s="1" customFormat="1" ht="16.5" customHeight="1">
      <c r="B87" s="32"/>
      <c r="E87" s="204" t="str">
        <f>E9</f>
        <v>D.1.2 - Stavebně konstrukční řešení</v>
      </c>
      <c r="F87" s="247"/>
      <c r="G87" s="247"/>
      <c r="H87" s="247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31. 8. 2018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Ostravská univerzita</v>
      </c>
      <c r="I91" s="27" t="s">
        <v>30</v>
      </c>
      <c r="J91" s="30" t="str">
        <f>E21</f>
        <v>Marpo s.r.o.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107</v>
      </c>
      <c r="D94" s="97"/>
      <c r="E94" s="97"/>
      <c r="F94" s="97"/>
      <c r="G94" s="97"/>
      <c r="H94" s="97"/>
      <c r="I94" s="97"/>
      <c r="J94" s="106" t="s">
        <v>108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109</v>
      </c>
      <c r="J96" s="66">
        <f>J127</f>
        <v>0</v>
      </c>
      <c r="L96" s="32"/>
      <c r="AU96" s="17" t="s">
        <v>110</v>
      </c>
    </row>
    <row r="97" spans="2:12" s="8" customFormat="1" ht="24.95" customHeight="1">
      <c r="B97" s="108"/>
      <c r="D97" s="109" t="s">
        <v>111</v>
      </c>
      <c r="E97" s="110"/>
      <c r="F97" s="110"/>
      <c r="G97" s="110"/>
      <c r="H97" s="110"/>
      <c r="I97" s="110"/>
      <c r="J97" s="111">
        <f>J128</f>
        <v>0</v>
      </c>
      <c r="L97" s="108"/>
    </row>
    <row r="98" spans="2:12" s="9" customFormat="1" ht="19.899999999999999" customHeight="1">
      <c r="B98" s="112"/>
      <c r="D98" s="113" t="s">
        <v>517</v>
      </c>
      <c r="E98" s="114"/>
      <c r="F98" s="114"/>
      <c r="G98" s="114"/>
      <c r="H98" s="114"/>
      <c r="I98" s="114"/>
      <c r="J98" s="115">
        <f>J129</f>
        <v>0</v>
      </c>
      <c r="L98" s="112"/>
    </row>
    <row r="99" spans="2:12" s="9" customFormat="1" ht="19.899999999999999" customHeight="1">
      <c r="B99" s="112"/>
      <c r="D99" s="113" t="s">
        <v>113</v>
      </c>
      <c r="E99" s="114"/>
      <c r="F99" s="114"/>
      <c r="G99" s="114"/>
      <c r="H99" s="114"/>
      <c r="I99" s="114"/>
      <c r="J99" s="115">
        <f>J142</f>
        <v>0</v>
      </c>
      <c r="L99" s="112"/>
    </row>
    <row r="100" spans="2:12" s="9" customFormat="1" ht="19.899999999999999" customHeight="1">
      <c r="B100" s="112"/>
      <c r="D100" s="113" t="s">
        <v>518</v>
      </c>
      <c r="E100" s="114"/>
      <c r="F100" s="114"/>
      <c r="G100" s="114"/>
      <c r="H100" s="114"/>
      <c r="I100" s="114"/>
      <c r="J100" s="115">
        <f>J158</f>
        <v>0</v>
      </c>
      <c r="L100" s="112"/>
    </row>
    <row r="101" spans="2:12" s="9" customFormat="1" ht="19.899999999999999" customHeight="1">
      <c r="B101" s="112"/>
      <c r="D101" s="113" t="s">
        <v>114</v>
      </c>
      <c r="E101" s="114"/>
      <c r="F101" s="114"/>
      <c r="G101" s="114"/>
      <c r="H101" s="114"/>
      <c r="I101" s="114"/>
      <c r="J101" s="115">
        <f>J199</f>
        <v>0</v>
      </c>
      <c r="L101" s="112"/>
    </row>
    <row r="102" spans="2:12" s="9" customFormat="1" ht="19.899999999999999" customHeight="1">
      <c r="B102" s="112"/>
      <c r="D102" s="113" t="s">
        <v>115</v>
      </c>
      <c r="E102" s="114"/>
      <c r="F102" s="114"/>
      <c r="G102" s="114"/>
      <c r="H102" s="114"/>
      <c r="I102" s="114"/>
      <c r="J102" s="115">
        <f>J201</f>
        <v>0</v>
      </c>
      <c r="L102" s="112"/>
    </row>
    <row r="103" spans="2:12" s="9" customFormat="1" ht="19.899999999999999" customHeight="1">
      <c r="B103" s="112"/>
      <c r="D103" s="113" t="s">
        <v>519</v>
      </c>
      <c r="E103" s="114"/>
      <c r="F103" s="114"/>
      <c r="G103" s="114"/>
      <c r="H103" s="114"/>
      <c r="I103" s="114"/>
      <c r="J103" s="115">
        <f>J210</f>
        <v>0</v>
      </c>
      <c r="L103" s="112"/>
    </row>
    <row r="104" spans="2:12" s="9" customFormat="1" ht="19.899999999999999" customHeight="1">
      <c r="B104" s="112"/>
      <c r="D104" s="113" t="s">
        <v>116</v>
      </c>
      <c r="E104" s="114"/>
      <c r="F104" s="114"/>
      <c r="G104" s="114"/>
      <c r="H104" s="114"/>
      <c r="I104" s="114"/>
      <c r="J104" s="115">
        <f>J216</f>
        <v>0</v>
      </c>
      <c r="L104" s="112"/>
    </row>
    <row r="105" spans="2:12" s="8" customFormat="1" ht="24.95" customHeight="1">
      <c r="B105" s="108"/>
      <c r="D105" s="109" t="s">
        <v>117</v>
      </c>
      <c r="E105" s="110"/>
      <c r="F105" s="110"/>
      <c r="G105" s="110"/>
      <c r="H105" s="110"/>
      <c r="I105" s="110"/>
      <c r="J105" s="111">
        <f>J218</f>
        <v>0</v>
      </c>
      <c r="L105" s="108"/>
    </row>
    <row r="106" spans="2:12" s="9" customFormat="1" ht="19.899999999999999" customHeight="1">
      <c r="B106" s="112"/>
      <c r="D106" s="113" t="s">
        <v>520</v>
      </c>
      <c r="E106" s="114"/>
      <c r="F106" s="114"/>
      <c r="G106" s="114"/>
      <c r="H106" s="114"/>
      <c r="I106" s="114"/>
      <c r="J106" s="115">
        <f>J219</f>
        <v>0</v>
      </c>
      <c r="L106" s="112"/>
    </row>
    <row r="107" spans="2:12" s="9" customFormat="1" ht="19.899999999999999" customHeight="1">
      <c r="B107" s="112"/>
      <c r="D107" s="113" t="s">
        <v>521</v>
      </c>
      <c r="E107" s="114"/>
      <c r="F107" s="114"/>
      <c r="G107" s="114"/>
      <c r="H107" s="114"/>
      <c r="I107" s="114"/>
      <c r="J107" s="115">
        <f>J236</f>
        <v>0</v>
      </c>
      <c r="L107" s="112"/>
    </row>
    <row r="108" spans="2:12" s="1" customFormat="1" ht="21.75" customHeight="1">
      <c r="B108" s="32"/>
      <c r="L108" s="32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63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63" s="1" customFormat="1" ht="24.95" customHeight="1">
      <c r="B114" s="32"/>
      <c r="C114" s="21" t="s">
        <v>127</v>
      </c>
      <c r="L114" s="32"/>
    </row>
    <row r="115" spans="2:63" s="1" customFormat="1" ht="6.95" customHeight="1">
      <c r="B115" s="32"/>
      <c r="L115" s="32"/>
    </row>
    <row r="116" spans="2:63" s="1" customFormat="1" ht="12" customHeight="1">
      <c r="B116" s="32"/>
      <c r="C116" s="27" t="s">
        <v>16</v>
      </c>
      <c r="L116" s="32"/>
    </row>
    <row r="117" spans="2:63" s="1" customFormat="1" ht="16.5" customHeight="1">
      <c r="B117" s="32"/>
      <c r="E117" s="245" t="str">
        <f>E7</f>
        <v>Objekty OU, část D a DM, WC imobilní + výtah</v>
      </c>
      <c r="F117" s="246"/>
      <c r="G117" s="246"/>
      <c r="H117" s="246"/>
      <c r="L117" s="32"/>
    </row>
    <row r="118" spans="2:63" s="1" customFormat="1" ht="12" customHeight="1">
      <c r="B118" s="32"/>
      <c r="C118" s="27" t="s">
        <v>103</v>
      </c>
      <c r="L118" s="32"/>
    </row>
    <row r="119" spans="2:63" s="1" customFormat="1" ht="16.5" customHeight="1">
      <c r="B119" s="32"/>
      <c r="E119" s="204" t="str">
        <f>E9</f>
        <v>D.1.2 - Stavebně konstrukční řešení</v>
      </c>
      <c r="F119" s="247"/>
      <c r="G119" s="247"/>
      <c r="H119" s="247"/>
      <c r="L119" s="32"/>
    </row>
    <row r="120" spans="2:63" s="1" customFormat="1" ht="6.95" customHeight="1">
      <c r="B120" s="32"/>
      <c r="L120" s="32"/>
    </row>
    <row r="121" spans="2:63" s="1" customFormat="1" ht="12" customHeight="1">
      <c r="B121" s="32"/>
      <c r="C121" s="27" t="s">
        <v>20</v>
      </c>
      <c r="F121" s="25" t="str">
        <f>F12</f>
        <v xml:space="preserve"> </v>
      </c>
      <c r="I121" s="27" t="s">
        <v>22</v>
      </c>
      <c r="J121" s="52" t="str">
        <f>IF(J12="","",J12)</f>
        <v>31. 8. 2018</v>
      </c>
      <c r="L121" s="32"/>
    </row>
    <row r="122" spans="2:63" s="1" customFormat="1" ht="6.95" customHeight="1">
      <c r="B122" s="32"/>
      <c r="L122" s="32"/>
    </row>
    <row r="123" spans="2:63" s="1" customFormat="1" ht="15.2" customHeight="1">
      <c r="B123" s="32"/>
      <c r="C123" s="27" t="s">
        <v>24</v>
      </c>
      <c r="F123" s="25" t="str">
        <f>E15</f>
        <v>Ostravská univerzita</v>
      </c>
      <c r="I123" s="27" t="s">
        <v>30</v>
      </c>
      <c r="J123" s="30" t="str">
        <f>E21</f>
        <v>Marpo s.r.o.</v>
      </c>
      <c r="L123" s="32"/>
    </row>
    <row r="124" spans="2:63" s="1" customFormat="1" ht="15.2" customHeight="1">
      <c r="B124" s="32"/>
      <c r="C124" s="27" t="s">
        <v>28</v>
      </c>
      <c r="F124" s="25" t="str">
        <f>IF(E18="","",E18)</f>
        <v>Vyplň údaj</v>
      </c>
      <c r="I124" s="27" t="s">
        <v>33</v>
      </c>
      <c r="J124" s="30" t="str">
        <f>E24</f>
        <v xml:space="preserve"> 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16"/>
      <c r="C126" s="117" t="s">
        <v>128</v>
      </c>
      <c r="D126" s="118" t="s">
        <v>61</v>
      </c>
      <c r="E126" s="118" t="s">
        <v>57</v>
      </c>
      <c r="F126" s="118" t="s">
        <v>58</v>
      </c>
      <c r="G126" s="118" t="s">
        <v>129</v>
      </c>
      <c r="H126" s="118" t="s">
        <v>130</v>
      </c>
      <c r="I126" s="118" t="s">
        <v>131</v>
      </c>
      <c r="J126" s="119" t="s">
        <v>108</v>
      </c>
      <c r="K126" s="120" t="s">
        <v>132</v>
      </c>
      <c r="L126" s="116"/>
      <c r="M126" s="59" t="s">
        <v>1</v>
      </c>
      <c r="N126" s="60" t="s">
        <v>40</v>
      </c>
      <c r="O126" s="60" t="s">
        <v>133</v>
      </c>
      <c r="P126" s="60" t="s">
        <v>134</v>
      </c>
      <c r="Q126" s="60" t="s">
        <v>135</v>
      </c>
      <c r="R126" s="60" t="s">
        <v>136</v>
      </c>
      <c r="S126" s="60" t="s">
        <v>137</v>
      </c>
      <c r="T126" s="61" t="s">
        <v>138</v>
      </c>
    </row>
    <row r="127" spans="2:63" s="1" customFormat="1" ht="22.9" customHeight="1">
      <c r="B127" s="32"/>
      <c r="C127" s="64" t="s">
        <v>139</v>
      </c>
      <c r="J127" s="121">
        <f>BK127</f>
        <v>0</v>
      </c>
      <c r="L127" s="32"/>
      <c r="M127" s="62"/>
      <c r="N127" s="53"/>
      <c r="O127" s="53"/>
      <c r="P127" s="122">
        <f>P128+P218</f>
        <v>0</v>
      </c>
      <c r="Q127" s="53"/>
      <c r="R127" s="122">
        <f>R128+R218</f>
        <v>76.112233750000016</v>
      </c>
      <c r="S127" s="53"/>
      <c r="T127" s="123">
        <f>T128+T218</f>
        <v>6.6000000000000003E-2</v>
      </c>
      <c r="AT127" s="17" t="s">
        <v>75</v>
      </c>
      <c r="AU127" s="17" t="s">
        <v>110</v>
      </c>
      <c r="BK127" s="124">
        <f>BK128+BK218</f>
        <v>0</v>
      </c>
    </row>
    <row r="128" spans="2:63" s="11" customFormat="1" ht="25.9" customHeight="1">
      <c r="B128" s="125"/>
      <c r="D128" s="126" t="s">
        <v>75</v>
      </c>
      <c r="E128" s="127" t="s">
        <v>140</v>
      </c>
      <c r="F128" s="127" t="s">
        <v>141</v>
      </c>
      <c r="I128" s="128"/>
      <c r="J128" s="129">
        <f>BK128</f>
        <v>0</v>
      </c>
      <c r="L128" s="125"/>
      <c r="M128" s="130"/>
      <c r="P128" s="131">
        <f>P129+P142+P158+P199+P201+P210+P216</f>
        <v>0</v>
      </c>
      <c r="R128" s="131">
        <f>R129+R142+R158+R199+R201+R210+R216</f>
        <v>76.108108750000014</v>
      </c>
      <c r="T128" s="132">
        <f>T129+T142+T158+T199+T201+T210+T216</f>
        <v>6.6000000000000003E-2</v>
      </c>
      <c r="AR128" s="126" t="s">
        <v>84</v>
      </c>
      <c r="AT128" s="133" t="s">
        <v>75</v>
      </c>
      <c r="AU128" s="133" t="s">
        <v>76</v>
      </c>
      <c r="AY128" s="126" t="s">
        <v>142</v>
      </c>
      <c r="BK128" s="134">
        <f>BK129+BK142+BK158+BK199+BK201+BK210+BK216</f>
        <v>0</v>
      </c>
    </row>
    <row r="129" spans="2:65" s="11" customFormat="1" ht="22.9" customHeight="1">
      <c r="B129" s="125"/>
      <c r="D129" s="126" t="s">
        <v>75</v>
      </c>
      <c r="E129" s="135" t="s">
        <v>86</v>
      </c>
      <c r="F129" s="135" t="s">
        <v>522</v>
      </c>
      <c r="I129" s="128"/>
      <c r="J129" s="136">
        <f>BK129</f>
        <v>0</v>
      </c>
      <c r="L129" s="125"/>
      <c r="M129" s="130"/>
      <c r="P129" s="131">
        <f>SUM(P130:P141)</f>
        <v>0</v>
      </c>
      <c r="R129" s="131">
        <f>SUM(R130:R141)</f>
        <v>19.488367499999999</v>
      </c>
      <c r="T129" s="132">
        <f>SUM(T130:T141)</f>
        <v>0</v>
      </c>
      <c r="AR129" s="126" t="s">
        <v>84</v>
      </c>
      <c r="AT129" s="133" t="s">
        <v>75</v>
      </c>
      <c r="AU129" s="133" t="s">
        <v>84</v>
      </c>
      <c r="AY129" s="126" t="s">
        <v>142</v>
      </c>
      <c r="BK129" s="134">
        <f>SUM(BK130:BK141)</f>
        <v>0</v>
      </c>
    </row>
    <row r="130" spans="2:65" s="1" customFormat="1" ht="24.2" customHeight="1">
      <c r="B130" s="32"/>
      <c r="C130" s="137" t="s">
        <v>84</v>
      </c>
      <c r="D130" s="137" t="s">
        <v>144</v>
      </c>
      <c r="E130" s="138" t="s">
        <v>523</v>
      </c>
      <c r="F130" s="139" t="s">
        <v>524</v>
      </c>
      <c r="G130" s="140" t="s">
        <v>283</v>
      </c>
      <c r="H130" s="141">
        <v>48</v>
      </c>
      <c r="I130" s="142"/>
      <c r="J130" s="143">
        <f>ROUND(I130*H130,2)</f>
        <v>0</v>
      </c>
      <c r="K130" s="144"/>
      <c r="L130" s="32"/>
      <c r="M130" s="145" t="s">
        <v>1</v>
      </c>
      <c r="N130" s="146" t="s">
        <v>41</v>
      </c>
      <c r="P130" s="147">
        <f>O130*H130</f>
        <v>0</v>
      </c>
      <c r="Q130" s="147">
        <v>2.0000000000000001E-4</v>
      </c>
      <c r="R130" s="147">
        <f>Q130*H130</f>
        <v>9.6000000000000009E-3</v>
      </c>
      <c r="S130" s="147">
        <v>0</v>
      </c>
      <c r="T130" s="148">
        <f>S130*H130</f>
        <v>0</v>
      </c>
      <c r="AR130" s="149" t="s">
        <v>148</v>
      </c>
      <c r="AT130" s="149" t="s">
        <v>144</v>
      </c>
      <c r="AU130" s="149" t="s">
        <v>86</v>
      </c>
      <c r="AY130" s="17" t="s">
        <v>142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7" t="s">
        <v>84</v>
      </c>
      <c r="BK130" s="150">
        <f>ROUND(I130*H130,2)</f>
        <v>0</v>
      </c>
      <c r="BL130" s="17" t="s">
        <v>148</v>
      </c>
      <c r="BM130" s="149" t="s">
        <v>211</v>
      </c>
    </row>
    <row r="131" spans="2:65" s="1" customFormat="1" ht="24.2" customHeight="1">
      <c r="B131" s="32"/>
      <c r="C131" s="137" t="s">
        <v>86</v>
      </c>
      <c r="D131" s="137" t="s">
        <v>144</v>
      </c>
      <c r="E131" s="138" t="s">
        <v>525</v>
      </c>
      <c r="F131" s="139" t="s">
        <v>526</v>
      </c>
      <c r="G131" s="140" t="s">
        <v>147</v>
      </c>
      <c r="H131" s="141">
        <v>6.95</v>
      </c>
      <c r="I131" s="142"/>
      <c r="J131" s="143">
        <f>ROUND(I131*H131,2)</f>
        <v>0</v>
      </c>
      <c r="K131" s="144"/>
      <c r="L131" s="32"/>
      <c r="M131" s="145" t="s">
        <v>1</v>
      </c>
      <c r="N131" s="146" t="s">
        <v>41</v>
      </c>
      <c r="P131" s="147">
        <f>O131*H131</f>
        <v>0</v>
      </c>
      <c r="Q131" s="147">
        <v>2.5504500000000001</v>
      </c>
      <c r="R131" s="147">
        <f>Q131*H131</f>
        <v>17.725627500000002</v>
      </c>
      <c r="S131" s="147">
        <v>0</v>
      </c>
      <c r="T131" s="148">
        <f>S131*H131</f>
        <v>0</v>
      </c>
      <c r="AR131" s="149" t="s">
        <v>148</v>
      </c>
      <c r="AT131" s="149" t="s">
        <v>144</v>
      </c>
      <c r="AU131" s="149" t="s">
        <v>86</v>
      </c>
      <c r="AY131" s="17" t="s">
        <v>142</v>
      </c>
      <c r="BE131" s="150">
        <f>IF(N131="základní",J131,0)</f>
        <v>0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7" t="s">
        <v>84</v>
      </c>
      <c r="BK131" s="150">
        <f>ROUND(I131*H131,2)</f>
        <v>0</v>
      </c>
      <c r="BL131" s="17" t="s">
        <v>148</v>
      </c>
      <c r="BM131" s="149" t="s">
        <v>309</v>
      </c>
    </row>
    <row r="132" spans="2:65" s="1" customFormat="1" ht="21.75" customHeight="1">
      <c r="B132" s="32"/>
      <c r="C132" s="137" t="s">
        <v>153</v>
      </c>
      <c r="D132" s="137" t="s">
        <v>144</v>
      </c>
      <c r="E132" s="138" t="s">
        <v>527</v>
      </c>
      <c r="F132" s="139" t="s">
        <v>528</v>
      </c>
      <c r="G132" s="140" t="s">
        <v>283</v>
      </c>
      <c r="H132" s="141">
        <v>48</v>
      </c>
      <c r="I132" s="142"/>
      <c r="J132" s="143">
        <f>ROUND(I132*H132,2)</f>
        <v>0</v>
      </c>
      <c r="K132" s="144"/>
      <c r="L132" s="32"/>
      <c r="M132" s="145" t="s">
        <v>1</v>
      </c>
      <c r="N132" s="146" t="s">
        <v>41</v>
      </c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49" t="s">
        <v>148</v>
      </c>
      <c r="AT132" s="149" t="s">
        <v>144</v>
      </c>
      <c r="AU132" s="149" t="s">
        <v>86</v>
      </c>
      <c r="AY132" s="17" t="s">
        <v>142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7" t="s">
        <v>84</v>
      </c>
      <c r="BK132" s="150">
        <f>ROUND(I132*H132,2)</f>
        <v>0</v>
      </c>
      <c r="BL132" s="17" t="s">
        <v>148</v>
      </c>
      <c r="BM132" s="149" t="s">
        <v>326</v>
      </c>
    </row>
    <row r="133" spans="2:65" s="1" customFormat="1">
      <c r="B133" s="32"/>
      <c r="D133" s="152" t="s">
        <v>313</v>
      </c>
      <c r="F133" s="190" t="s">
        <v>529</v>
      </c>
      <c r="I133" s="191"/>
      <c r="L133" s="32"/>
      <c r="M133" s="192"/>
      <c r="T133" s="56"/>
      <c r="AT133" s="17" t="s">
        <v>313</v>
      </c>
      <c r="AU133" s="17" t="s">
        <v>86</v>
      </c>
    </row>
    <row r="134" spans="2:65" s="12" customFormat="1">
      <c r="B134" s="151"/>
      <c r="D134" s="152" t="s">
        <v>160</v>
      </c>
      <c r="E134" s="153" t="s">
        <v>1</v>
      </c>
      <c r="F134" s="154" t="s">
        <v>530</v>
      </c>
      <c r="H134" s="155">
        <v>48</v>
      </c>
      <c r="I134" s="156"/>
      <c r="L134" s="151"/>
      <c r="M134" s="157"/>
      <c r="T134" s="158"/>
      <c r="AT134" s="153" t="s">
        <v>160</v>
      </c>
      <c r="AU134" s="153" t="s">
        <v>86</v>
      </c>
      <c r="AV134" s="12" t="s">
        <v>86</v>
      </c>
      <c r="AW134" s="12" t="s">
        <v>32</v>
      </c>
      <c r="AX134" s="12" t="s">
        <v>76</v>
      </c>
      <c r="AY134" s="153" t="s">
        <v>142</v>
      </c>
    </row>
    <row r="135" spans="2:65" s="13" customFormat="1">
      <c r="B135" s="159"/>
      <c r="D135" s="152" t="s">
        <v>160</v>
      </c>
      <c r="E135" s="160" t="s">
        <v>1</v>
      </c>
      <c r="F135" s="161" t="s">
        <v>162</v>
      </c>
      <c r="H135" s="162">
        <v>48</v>
      </c>
      <c r="I135" s="163"/>
      <c r="L135" s="159"/>
      <c r="M135" s="164"/>
      <c r="T135" s="165"/>
      <c r="AT135" s="160" t="s">
        <v>160</v>
      </c>
      <c r="AU135" s="160" t="s">
        <v>86</v>
      </c>
      <c r="AV135" s="13" t="s">
        <v>148</v>
      </c>
      <c r="AW135" s="13" t="s">
        <v>32</v>
      </c>
      <c r="AX135" s="13" t="s">
        <v>84</v>
      </c>
      <c r="AY135" s="160" t="s">
        <v>142</v>
      </c>
    </row>
    <row r="136" spans="2:65" s="1" customFormat="1" ht="16.5" customHeight="1">
      <c r="B136" s="32"/>
      <c r="C136" s="137" t="s">
        <v>148</v>
      </c>
      <c r="D136" s="137" t="s">
        <v>144</v>
      </c>
      <c r="E136" s="138" t="s">
        <v>531</v>
      </c>
      <c r="F136" s="139" t="s">
        <v>532</v>
      </c>
      <c r="G136" s="140" t="s">
        <v>283</v>
      </c>
      <c r="H136" s="141">
        <v>30</v>
      </c>
      <c r="I136" s="142"/>
      <c r="J136" s="143">
        <f>ROUND(I136*H136,2)</f>
        <v>0</v>
      </c>
      <c r="K136" s="144"/>
      <c r="L136" s="32"/>
      <c r="M136" s="145" t="s">
        <v>1</v>
      </c>
      <c r="N136" s="146" t="s">
        <v>41</v>
      </c>
      <c r="P136" s="147">
        <f>O136*H136</f>
        <v>0</v>
      </c>
      <c r="Q136" s="147">
        <v>3.7010000000000001E-2</v>
      </c>
      <c r="R136" s="147">
        <f>Q136*H136</f>
        <v>1.1103000000000001</v>
      </c>
      <c r="S136" s="147">
        <v>0</v>
      </c>
      <c r="T136" s="148">
        <f>S136*H136</f>
        <v>0</v>
      </c>
      <c r="AR136" s="149" t="s">
        <v>148</v>
      </c>
      <c r="AT136" s="149" t="s">
        <v>144</v>
      </c>
      <c r="AU136" s="149" t="s">
        <v>86</v>
      </c>
      <c r="AY136" s="17" t="s">
        <v>142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84</v>
      </c>
      <c r="BK136" s="150">
        <f>ROUND(I136*H136,2)</f>
        <v>0</v>
      </c>
      <c r="BL136" s="17" t="s">
        <v>148</v>
      </c>
      <c r="BM136" s="149" t="s">
        <v>340</v>
      </c>
    </row>
    <row r="137" spans="2:65" s="12" customFormat="1">
      <c r="B137" s="151"/>
      <c r="D137" s="152" t="s">
        <v>160</v>
      </c>
      <c r="E137" s="153" t="s">
        <v>1</v>
      </c>
      <c r="F137" s="154" t="s">
        <v>533</v>
      </c>
      <c r="H137" s="155">
        <v>30</v>
      </c>
      <c r="I137" s="156"/>
      <c r="L137" s="151"/>
      <c r="M137" s="157"/>
      <c r="T137" s="158"/>
      <c r="AT137" s="153" t="s">
        <v>160</v>
      </c>
      <c r="AU137" s="153" t="s">
        <v>86</v>
      </c>
      <c r="AV137" s="12" t="s">
        <v>86</v>
      </c>
      <c r="AW137" s="12" t="s">
        <v>32</v>
      </c>
      <c r="AX137" s="12" t="s">
        <v>76</v>
      </c>
      <c r="AY137" s="153" t="s">
        <v>142</v>
      </c>
    </row>
    <row r="138" spans="2:65" s="13" customFormat="1">
      <c r="B138" s="159"/>
      <c r="D138" s="152" t="s">
        <v>160</v>
      </c>
      <c r="E138" s="160" t="s">
        <v>1</v>
      </c>
      <c r="F138" s="161" t="s">
        <v>162</v>
      </c>
      <c r="H138" s="162">
        <v>30</v>
      </c>
      <c r="I138" s="163"/>
      <c r="L138" s="159"/>
      <c r="M138" s="164"/>
      <c r="T138" s="165"/>
      <c r="AT138" s="160" t="s">
        <v>160</v>
      </c>
      <c r="AU138" s="160" t="s">
        <v>86</v>
      </c>
      <c r="AV138" s="13" t="s">
        <v>148</v>
      </c>
      <c r="AW138" s="13" t="s">
        <v>32</v>
      </c>
      <c r="AX138" s="13" t="s">
        <v>84</v>
      </c>
      <c r="AY138" s="160" t="s">
        <v>142</v>
      </c>
    </row>
    <row r="139" spans="2:65" s="1" customFormat="1" ht="16.5" customHeight="1">
      <c r="B139" s="32"/>
      <c r="C139" s="166" t="s">
        <v>163</v>
      </c>
      <c r="D139" s="166" t="s">
        <v>188</v>
      </c>
      <c r="E139" s="167" t="s">
        <v>534</v>
      </c>
      <c r="F139" s="168" t="s">
        <v>535</v>
      </c>
      <c r="G139" s="169" t="s">
        <v>283</v>
      </c>
      <c r="H139" s="170">
        <v>33</v>
      </c>
      <c r="I139" s="171"/>
      <c r="J139" s="172">
        <f>ROUND(I139*H139,2)</f>
        <v>0</v>
      </c>
      <c r="K139" s="173"/>
      <c r="L139" s="174"/>
      <c r="M139" s="175" t="s">
        <v>1</v>
      </c>
      <c r="N139" s="176" t="s">
        <v>41</v>
      </c>
      <c r="P139" s="147">
        <f>O139*H139</f>
        <v>0</v>
      </c>
      <c r="Q139" s="147">
        <v>1.9480000000000001E-2</v>
      </c>
      <c r="R139" s="147">
        <f>Q139*H139</f>
        <v>0.64284000000000008</v>
      </c>
      <c r="S139" s="147">
        <v>0</v>
      </c>
      <c r="T139" s="148">
        <f>S139*H139</f>
        <v>0</v>
      </c>
      <c r="AR139" s="149" t="s">
        <v>176</v>
      </c>
      <c r="AT139" s="149" t="s">
        <v>188</v>
      </c>
      <c r="AU139" s="149" t="s">
        <v>86</v>
      </c>
      <c r="AY139" s="17" t="s">
        <v>142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7" t="s">
        <v>84</v>
      </c>
      <c r="BK139" s="150">
        <f>ROUND(I139*H139,2)</f>
        <v>0</v>
      </c>
      <c r="BL139" s="17" t="s">
        <v>148</v>
      </c>
      <c r="BM139" s="149" t="s">
        <v>352</v>
      </c>
    </row>
    <row r="140" spans="2:65" s="12" customFormat="1">
      <c r="B140" s="151"/>
      <c r="D140" s="152" t="s">
        <v>160</v>
      </c>
      <c r="E140" s="153" t="s">
        <v>1</v>
      </c>
      <c r="F140" s="154" t="s">
        <v>536</v>
      </c>
      <c r="H140" s="155">
        <v>33</v>
      </c>
      <c r="I140" s="156"/>
      <c r="L140" s="151"/>
      <c r="M140" s="157"/>
      <c r="T140" s="158"/>
      <c r="AT140" s="153" t="s">
        <v>160</v>
      </c>
      <c r="AU140" s="153" t="s">
        <v>86</v>
      </c>
      <c r="AV140" s="12" t="s">
        <v>86</v>
      </c>
      <c r="AW140" s="12" t="s">
        <v>32</v>
      </c>
      <c r="AX140" s="12" t="s">
        <v>76</v>
      </c>
      <c r="AY140" s="153" t="s">
        <v>142</v>
      </c>
    </row>
    <row r="141" spans="2:65" s="13" customFormat="1">
      <c r="B141" s="159"/>
      <c r="D141" s="152" t="s">
        <v>160</v>
      </c>
      <c r="E141" s="160" t="s">
        <v>1</v>
      </c>
      <c r="F141" s="161" t="s">
        <v>162</v>
      </c>
      <c r="H141" s="162">
        <v>33</v>
      </c>
      <c r="I141" s="163"/>
      <c r="L141" s="159"/>
      <c r="M141" s="164"/>
      <c r="T141" s="165"/>
      <c r="AT141" s="160" t="s">
        <v>160</v>
      </c>
      <c r="AU141" s="160" t="s">
        <v>86</v>
      </c>
      <c r="AV141" s="13" t="s">
        <v>148</v>
      </c>
      <c r="AW141" s="13" t="s">
        <v>32</v>
      </c>
      <c r="AX141" s="13" t="s">
        <v>84</v>
      </c>
      <c r="AY141" s="160" t="s">
        <v>142</v>
      </c>
    </row>
    <row r="142" spans="2:65" s="11" customFormat="1" ht="22.9" customHeight="1">
      <c r="B142" s="125"/>
      <c r="D142" s="126" t="s">
        <v>75</v>
      </c>
      <c r="E142" s="135" t="s">
        <v>153</v>
      </c>
      <c r="F142" s="135" t="s">
        <v>197</v>
      </c>
      <c r="I142" s="128"/>
      <c r="J142" s="136">
        <f>BK142</f>
        <v>0</v>
      </c>
      <c r="L142" s="125"/>
      <c r="M142" s="130"/>
      <c r="P142" s="131">
        <f>SUM(P143:P157)</f>
        <v>0</v>
      </c>
      <c r="R142" s="131">
        <f>SUM(R143:R157)</f>
        <v>17.465173409999998</v>
      </c>
      <c r="T142" s="132">
        <f>SUM(T143:T157)</f>
        <v>0</v>
      </c>
      <c r="AR142" s="126" t="s">
        <v>84</v>
      </c>
      <c r="AT142" s="133" t="s">
        <v>75</v>
      </c>
      <c r="AU142" s="133" t="s">
        <v>84</v>
      </c>
      <c r="AY142" s="126" t="s">
        <v>142</v>
      </c>
      <c r="BK142" s="134">
        <f>SUM(BK143:BK157)</f>
        <v>0</v>
      </c>
    </row>
    <row r="143" spans="2:65" s="1" customFormat="1" ht="24.2" customHeight="1">
      <c r="B143" s="32"/>
      <c r="C143" s="137" t="s">
        <v>167</v>
      </c>
      <c r="D143" s="137" t="s">
        <v>144</v>
      </c>
      <c r="E143" s="138" t="s">
        <v>537</v>
      </c>
      <c r="F143" s="139" t="s">
        <v>538</v>
      </c>
      <c r="G143" s="140" t="s">
        <v>147</v>
      </c>
      <c r="H143" s="141">
        <v>6.7039999999999997</v>
      </c>
      <c r="I143" s="142"/>
      <c r="J143" s="143">
        <f>ROUND(I143*H143,2)</f>
        <v>0</v>
      </c>
      <c r="K143" s="144"/>
      <c r="L143" s="32"/>
      <c r="M143" s="145" t="s">
        <v>1</v>
      </c>
      <c r="N143" s="146" t="s">
        <v>41</v>
      </c>
      <c r="P143" s="147">
        <f>O143*H143</f>
        <v>0</v>
      </c>
      <c r="Q143" s="147">
        <v>2.5143</v>
      </c>
      <c r="R143" s="147">
        <f>Q143*H143</f>
        <v>16.855867199999999</v>
      </c>
      <c r="S143" s="147">
        <v>0</v>
      </c>
      <c r="T143" s="148">
        <f>S143*H143</f>
        <v>0</v>
      </c>
      <c r="AR143" s="149" t="s">
        <v>148</v>
      </c>
      <c r="AT143" s="149" t="s">
        <v>144</v>
      </c>
      <c r="AU143" s="149" t="s">
        <v>86</v>
      </c>
      <c r="AY143" s="17" t="s">
        <v>142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7" t="s">
        <v>84</v>
      </c>
      <c r="BK143" s="150">
        <f>ROUND(I143*H143,2)</f>
        <v>0</v>
      </c>
      <c r="BL143" s="17" t="s">
        <v>148</v>
      </c>
      <c r="BM143" s="149" t="s">
        <v>363</v>
      </c>
    </row>
    <row r="144" spans="2:65" s="12" customFormat="1">
      <c r="B144" s="151"/>
      <c r="D144" s="152" t="s">
        <v>160</v>
      </c>
      <c r="E144" s="153" t="s">
        <v>1</v>
      </c>
      <c r="F144" s="154" t="s">
        <v>539</v>
      </c>
      <c r="H144" s="155">
        <v>2.5339999999999998</v>
      </c>
      <c r="I144" s="156"/>
      <c r="L144" s="151"/>
      <c r="M144" s="157"/>
      <c r="T144" s="158"/>
      <c r="AT144" s="153" t="s">
        <v>160</v>
      </c>
      <c r="AU144" s="153" t="s">
        <v>86</v>
      </c>
      <c r="AV144" s="12" t="s">
        <v>86</v>
      </c>
      <c r="AW144" s="12" t="s">
        <v>32</v>
      </c>
      <c r="AX144" s="12" t="s">
        <v>76</v>
      </c>
      <c r="AY144" s="153" t="s">
        <v>142</v>
      </c>
    </row>
    <row r="145" spans="2:65" s="12" customFormat="1">
      <c r="B145" s="151"/>
      <c r="D145" s="152" t="s">
        <v>160</v>
      </c>
      <c r="E145" s="153" t="s">
        <v>1</v>
      </c>
      <c r="F145" s="154" t="s">
        <v>540</v>
      </c>
      <c r="H145" s="155">
        <v>4.17</v>
      </c>
      <c r="I145" s="156"/>
      <c r="L145" s="151"/>
      <c r="M145" s="157"/>
      <c r="T145" s="158"/>
      <c r="AT145" s="153" t="s">
        <v>160</v>
      </c>
      <c r="AU145" s="153" t="s">
        <v>86</v>
      </c>
      <c r="AV145" s="12" t="s">
        <v>86</v>
      </c>
      <c r="AW145" s="12" t="s">
        <v>32</v>
      </c>
      <c r="AX145" s="12" t="s">
        <v>76</v>
      </c>
      <c r="AY145" s="153" t="s">
        <v>142</v>
      </c>
    </row>
    <row r="146" spans="2:65" s="13" customFormat="1">
      <c r="B146" s="159"/>
      <c r="D146" s="152" t="s">
        <v>160</v>
      </c>
      <c r="E146" s="160" t="s">
        <v>1</v>
      </c>
      <c r="F146" s="161" t="s">
        <v>162</v>
      </c>
      <c r="H146" s="162">
        <v>6.7039999999999997</v>
      </c>
      <c r="I146" s="163"/>
      <c r="L146" s="159"/>
      <c r="M146" s="164"/>
      <c r="T146" s="165"/>
      <c r="AT146" s="160" t="s">
        <v>160</v>
      </c>
      <c r="AU146" s="160" t="s">
        <v>86</v>
      </c>
      <c r="AV146" s="13" t="s">
        <v>148</v>
      </c>
      <c r="AW146" s="13" t="s">
        <v>32</v>
      </c>
      <c r="AX146" s="13" t="s">
        <v>84</v>
      </c>
      <c r="AY146" s="160" t="s">
        <v>142</v>
      </c>
    </row>
    <row r="147" spans="2:65" s="1" customFormat="1" ht="24.2" customHeight="1">
      <c r="B147" s="32"/>
      <c r="C147" s="137" t="s">
        <v>172</v>
      </c>
      <c r="D147" s="137" t="s">
        <v>144</v>
      </c>
      <c r="E147" s="138" t="s">
        <v>541</v>
      </c>
      <c r="F147" s="139" t="s">
        <v>542</v>
      </c>
      <c r="G147" s="140" t="s">
        <v>200</v>
      </c>
      <c r="H147" s="141">
        <v>22.170999999999999</v>
      </c>
      <c r="I147" s="142"/>
      <c r="J147" s="143">
        <f>ROUND(I147*H147,2)</f>
        <v>0</v>
      </c>
      <c r="K147" s="144"/>
      <c r="L147" s="32"/>
      <c r="M147" s="145" t="s">
        <v>1</v>
      </c>
      <c r="N147" s="146" t="s">
        <v>41</v>
      </c>
      <c r="P147" s="147">
        <f>O147*H147</f>
        <v>0</v>
      </c>
      <c r="Q147" s="147">
        <v>1.6199999999999999E-3</v>
      </c>
      <c r="R147" s="147">
        <f>Q147*H147</f>
        <v>3.5917019999999994E-2</v>
      </c>
      <c r="S147" s="147">
        <v>0</v>
      </c>
      <c r="T147" s="148">
        <f>S147*H147</f>
        <v>0</v>
      </c>
      <c r="AR147" s="149" t="s">
        <v>148</v>
      </c>
      <c r="AT147" s="149" t="s">
        <v>144</v>
      </c>
      <c r="AU147" s="149" t="s">
        <v>86</v>
      </c>
      <c r="AY147" s="17" t="s">
        <v>142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84</v>
      </c>
      <c r="BK147" s="150">
        <f>ROUND(I147*H147,2)</f>
        <v>0</v>
      </c>
      <c r="BL147" s="17" t="s">
        <v>148</v>
      </c>
      <c r="BM147" s="149" t="s">
        <v>372</v>
      </c>
    </row>
    <row r="148" spans="2:65" s="12" customFormat="1">
      <c r="B148" s="151"/>
      <c r="D148" s="152" t="s">
        <v>160</v>
      </c>
      <c r="E148" s="153" t="s">
        <v>1</v>
      </c>
      <c r="F148" s="154" t="s">
        <v>543</v>
      </c>
      <c r="H148" s="155">
        <v>13.452</v>
      </c>
      <c r="I148" s="156"/>
      <c r="L148" s="151"/>
      <c r="M148" s="157"/>
      <c r="T148" s="158"/>
      <c r="AT148" s="153" t="s">
        <v>160</v>
      </c>
      <c r="AU148" s="153" t="s">
        <v>86</v>
      </c>
      <c r="AV148" s="12" t="s">
        <v>86</v>
      </c>
      <c r="AW148" s="12" t="s">
        <v>32</v>
      </c>
      <c r="AX148" s="12" t="s">
        <v>76</v>
      </c>
      <c r="AY148" s="153" t="s">
        <v>142</v>
      </c>
    </row>
    <row r="149" spans="2:65" s="12" customFormat="1">
      <c r="B149" s="151"/>
      <c r="D149" s="152" t="s">
        <v>160</v>
      </c>
      <c r="E149" s="153" t="s">
        <v>1</v>
      </c>
      <c r="F149" s="154" t="s">
        <v>544</v>
      </c>
      <c r="H149" s="155">
        <v>8.7189999999999994</v>
      </c>
      <c r="I149" s="156"/>
      <c r="L149" s="151"/>
      <c r="M149" s="157"/>
      <c r="T149" s="158"/>
      <c r="AT149" s="153" t="s">
        <v>160</v>
      </c>
      <c r="AU149" s="153" t="s">
        <v>86</v>
      </c>
      <c r="AV149" s="12" t="s">
        <v>86</v>
      </c>
      <c r="AW149" s="12" t="s">
        <v>32</v>
      </c>
      <c r="AX149" s="12" t="s">
        <v>76</v>
      </c>
      <c r="AY149" s="153" t="s">
        <v>142</v>
      </c>
    </row>
    <row r="150" spans="2:65" s="13" customFormat="1">
      <c r="B150" s="159"/>
      <c r="D150" s="152" t="s">
        <v>160</v>
      </c>
      <c r="E150" s="160" t="s">
        <v>1</v>
      </c>
      <c r="F150" s="161" t="s">
        <v>162</v>
      </c>
      <c r="H150" s="162">
        <v>22.170999999999999</v>
      </c>
      <c r="I150" s="163"/>
      <c r="L150" s="159"/>
      <c r="M150" s="164"/>
      <c r="T150" s="165"/>
      <c r="AT150" s="160" t="s">
        <v>160</v>
      </c>
      <c r="AU150" s="160" t="s">
        <v>86</v>
      </c>
      <c r="AV150" s="13" t="s">
        <v>148</v>
      </c>
      <c r="AW150" s="13" t="s">
        <v>32</v>
      </c>
      <c r="AX150" s="13" t="s">
        <v>84</v>
      </c>
      <c r="AY150" s="160" t="s">
        <v>142</v>
      </c>
    </row>
    <row r="151" spans="2:65" s="1" customFormat="1" ht="24.2" customHeight="1">
      <c r="B151" s="32"/>
      <c r="C151" s="137" t="s">
        <v>176</v>
      </c>
      <c r="D151" s="137" t="s">
        <v>144</v>
      </c>
      <c r="E151" s="138" t="s">
        <v>545</v>
      </c>
      <c r="F151" s="139" t="s">
        <v>546</v>
      </c>
      <c r="G151" s="140" t="s">
        <v>200</v>
      </c>
      <c r="H151" s="141">
        <v>22.170999999999999</v>
      </c>
      <c r="I151" s="142"/>
      <c r="J151" s="143">
        <f>ROUND(I151*H151,2)</f>
        <v>0</v>
      </c>
      <c r="K151" s="144"/>
      <c r="L151" s="32"/>
      <c r="M151" s="145" t="s">
        <v>1</v>
      </c>
      <c r="N151" s="146" t="s">
        <v>41</v>
      </c>
      <c r="P151" s="147">
        <f>O151*H151</f>
        <v>0</v>
      </c>
      <c r="Q151" s="147">
        <v>0</v>
      </c>
      <c r="R151" s="147">
        <f>Q151*H151</f>
        <v>0</v>
      </c>
      <c r="S151" s="147">
        <v>0</v>
      </c>
      <c r="T151" s="148">
        <f>S151*H151</f>
        <v>0</v>
      </c>
      <c r="AR151" s="149" t="s">
        <v>148</v>
      </c>
      <c r="AT151" s="149" t="s">
        <v>144</v>
      </c>
      <c r="AU151" s="149" t="s">
        <v>86</v>
      </c>
      <c r="AY151" s="17" t="s">
        <v>142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7" t="s">
        <v>84</v>
      </c>
      <c r="BK151" s="150">
        <f>ROUND(I151*H151,2)</f>
        <v>0</v>
      </c>
      <c r="BL151" s="17" t="s">
        <v>148</v>
      </c>
      <c r="BM151" s="149" t="s">
        <v>380</v>
      </c>
    </row>
    <row r="152" spans="2:65" s="1" customFormat="1" ht="24.2" customHeight="1">
      <c r="B152" s="32"/>
      <c r="C152" s="137" t="s">
        <v>182</v>
      </c>
      <c r="D152" s="137" t="s">
        <v>144</v>
      </c>
      <c r="E152" s="138" t="s">
        <v>547</v>
      </c>
      <c r="F152" s="139" t="s">
        <v>548</v>
      </c>
      <c r="G152" s="140" t="s">
        <v>179</v>
      </c>
      <c r="H152" s="141">
        <v>0.51700000000000002</v>
      </c>
      <c r="I152" s="142"/>
      <c r="J152" s="143">
        <f>ROUND(I152*H152,2)</f>
        <v>0</v>
      </c>
      <c r="K152" s="144"/>
      <c r="L152" s="32"/>
      <c r="M152" s="145" t="s">
        <v>1</v>
      </c>
      <c r="N152" s="146" t="s">
        <v>41</v>
      </c>
      <c r="P152" s="147">
        <f>O152*H152</f>
        <v>0</v>
      </c>
      <c r="Q152" s="147">
        <v>1.10907</v>
      </c>
      <c r="R152" s="147">
        <f>Q152*H152</f>
        <v>0.57338918999999999</v>
      </c>
      <c r="S152" s="147">
        <v>0</v>
      </c>
      <c r="T152" s="148">
        <f>S152*H152</f>
        <v>0</v>
      </c>
      <c r="AR152" s="149" t="s">
        <v>148</v>
      </c>
      <c r="AT152" s="149" t="s">
        <v>144</v>
      </c>
      <c r="AU152" s="149" t="s">
        <v>86</v>
      </c>
      <c r="AY152" s="17" t="s">
        <v>142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7" t="s">
        <v>84</v>
      </c>
      <c r="BK152" s="150">
        <f>ROUND(I152*H152,2)</f>
        <v>0</v>
      </c>
      <c r="BL152" s="17" t="s">
        <v>148</v>
      </c>
      <c r="BM152" s="149" t="s">
        <v>388</v>
      </c>
    </row>
    <row r="153" spans="2:65" s="12" customFormat="1">
      <c r="B153" s="151"/>
      <c r="D153" s="152" t="s">
        <v>160</v>
      </c>
      <c r="E153" s="153" t="s">
        <v>1</v>
      </c>
      <c r="F153" s="154" t="s">
        <v>549</v>
      </c>
      <c r="H153" s="155">
        <v>0.185</v>
      </c>
      <c r="I153" s="156"/>
      <c r="L153" s="151"/>
      <c r="M153" s="157"/>
      <c r="T153" s="158"/>
      <c r="AT153" s="153" t="s">
        <v>160</v>
      </c>
      <c r="AU153" s="153" t="s">
        <v>86</v>
      </c>
      <c r="AV153" s="12" t="s">
        <v>86</v>
      </c>
      <c r="AW153" s="12" t="s">
        <v>32</v>
      </c>
      <c r="AX153" s="12" t="s">
        <v>76</v>
      </c>
      <c r="AY153" s="153" t="s">
        <v>142</v>
      </c>
    </row>
    <row r="154" spans="2:65" s="12" customFormat="1">
      <c r="B154" s="151"/>
      <c r="D154" s="152" t="s">
        <v>160</v>
      </c>
      <c r="E154" s="153" t="s">
        <v>1</v>
      </c>
      <c r="F154" s="154" t="s">
        <v>550</v>
      </c>
      <c r="H154" s="155">
        <v>0.28499999999999998</v>
      </c>
      <c r="I154" s="156"/>
      <c r="L154" s="151"/>
      <c r="M154" s="157"/>
      <c r="T154" s="158"/>
      <c r="AT154" s="153" t="s">
        <v>160</v>
      </c>
      <c r="AU154" s="153" t="s">
        <v>86</v>
      </c>
      <c r="AV154" s="12" t="s">
        <v>86</v>
      </c>
      <c r="AW154" s="12" t="s">
        <v>32</v>
      </c>
      <c r="AX154" s="12" t="s">
        <v>76</v>
      </c>
      <c r="AY154" s="153" t="s">
        <v>142</v>
      </c>
    </row>
    <row r="155" spans="2:65" s="15" customFormat="1">
      <c r="B155" s="183"/>
      <c r="D155" s="152" t="s">
        <v>160</v>
      </c>
      <c r="E155" s="184" t="s">
        <v>1</v>
      </c>
      <c r="F155" s="185" t="s">
        <v>208</v>
      </c>
      <c r="H155" s="186">
        <v>0.47</v>
      </c>
      <c r="I155" s="187"/>
      <c r="L155" s="183"/>
      <c r="M155" s="188"/>
      <c r="T155" s="189"/>
      <c r="AT155" s="184" t="s">
        <v>160</v>
      </c>
      <c r="AU155" s="184" t="s">
        <v>86</v>
      </c>
      <c r="AV155" s="15" t="s">
        <v>153</v>
      </c>
      <c r="AW155" s="15" t="s">
        <v>32</v>
      </c>
      <c r="AX155" s="15" t="s">
        <v>76</v>
      </c>
      <c r="AY155" s="184" t="s">
        <v>142</v>
      </c>
    </row>
    <row r="156" spans="2:65" s="12" customFormat="1">
      <c r="B156" s="151"/>
      <c r="D156" s="152" t="s">
        <v>160</v>
      </c>
      <c r="E156" s="153" t="s">
        <v>1</v>
      </c>
      <c r="F156" s="154" t="s">
        <v>551</v>
      </c>
      <c r="H156" s="155">
        <v>4.7E-2</v>
      </c>
      <c r="I156" s="156"/>
      <c r="L156" s="151"/>
      <c r="M156" s="157"/>
      <c r="T156" s="158"/>
      <c r="AT156" s="153" t="s">
        <v>160</v>
      </c>
      <c r="AU156" s="153" t="s">
        <v>86</v>
      </c>
      <c r="AV156" s="12" t="s">
        <v>86</v>
      </c>
      <c r="AW156" s="12" t="s">
        <v>32</v>
      </c>
      <c r="AX156" s="12" t="s">
        <v>76</v>
      </c>
      <c r="AY156" s="153" t="s">
        <v>142</v>
      </c>
    </row>
    <row r="157" spans="2:65" s="13" customFormat="1">
      <c r="B157" s="159"/>
      <c r="D157" s="152" t="s">
        <v>160</v>
      </c>
      <c r="E157" s="160" t="s">
        <v>1</v>
      </c>
      <c r="F157" s="161" t="s">
        <v>162</v>
      </c>
      <c r="H157" s="162">
        <v>0.51700000000000002</v>
      </c>
      <c r="I157" s="163"/>
      <c r="L157" s="159"/>
      <c r="M157" s="164"/>
      <c r="T157" s="165"/>
      <c r="AT157" s="160" t="s">
        <v>160</v>
      </c>
      <c r="AU157" s="160" t="s">
        <v>86</v>
      </c>
      <c r="AV157" s="13" t="s">
        <v>148</v>
      </c>
      <c r="AW157" s="13" t="s">
        <v>32</v>
      </c>
      <c r="AX157" s="13" t="s">
        <v>84</v>
      </c>
      <c r="AY157" s="160" t="s">
        <v>142</v>
      </c>
    </row>
    <row r="158" spans="2:65" s="11" customFormat="1" ht="22.9" customHeight="1">
      <c r="B158" s="125"/>
      <c r="D158" s="126" t="s">
        <v>75</v>
      </c>
      <c r="E158" s="135" t="s">
        <v>148</v>
      </c>
      <c r="F158" s="135" t="s">
        <v>552</v>
      </c>
      <c r="I158" s="128"/>
      <c r="J158" s="136">
        <f>BK158</f>
        <v>0</v>
      </c>
      <c r="L158" s="125"/>
      <c r="M158" s="130"/>
      <c r="P158" s="131">
        <f>SUM(P159:P198)</f>
        <v>0</v>
      </c>
      <c r="R158" s="131">
        <f>SUM(R159:R198)</f>
        <v>38.60160784</v>
      </c>
      <c r="T158" s="132">
        <f>SUM(T159:T198)</f>
        <v>0</v>
      </c>
      <c r="AR158" s="126" t="s">
        <v>84</v>
      </c>
      <c r="AT158" s="133" t="s">
        <v>75</v>
      </c>
      <c r="AU158" s="133" t="s">
        <v>84</v>
      </c>
      <c r="AY158" s="126" t="s">
        <v>142</v>
      </c>
      <c r="BK158" s="134">
        <f>SUM(BK159:BK198)</f>
        <v>0</v>
      </c>
    </row>
    <row r="159" spans="2:65" s="1" customFormat="1" ht="16.5" customHeight="1">
      <c r="B159" s="32"/>
      <c r="C159" s="137" t="s">
        <v>187</v>
      </c>
      <c r="D159" s="137" t="s">
        <v>144</v>
      </c>
      <c r="E159" s="138" t="s">
        <v>553</v>
      </c>
      <c r="F159" s="139" t="s">
        <v>554</v>
      </c>
      <c r="G159" s="140" t="s">
        <v>147</v>
      </c>
      <c r="H159" s="141">
        <v>1.9730000000000001</v>
      </c>
      <c r="I159" s="142"/>
      <c r="J159" s="143">
        <f>ROUND(I159*H159,2)</f>
        <v>0</v>
      </c>
      <c r="K159" s="144"/>
      <c r="L159" s="32"/>
      <c r="M159" s="145" t="s">
        <v>1</v>
      </c>
      <c r="N159" s="146" t="s">
        <v>41</v>
      </c>
      <c r="P159" s="147">
        <f>O159*H159</f>
        <v>0</v>
      </c>
      <c r="Q159" s="147">
        <v>2.5020099999999998</v>
      </c>
      <c r="R159" s="147">
        <f>Q159*H159</f>
        <v>4.9364657300000001</v>
      </c>
      <c r="S159" s="147">
        <v>0</v>
      </c>
      <c r="T159" s="148">
        <f>S159*H159</f>
        <v>0</v>
      </c>
      <c r="AR159" s="149" t="s">
        <v>148</v>
      </c>
      <c r="AT159" s="149" t="s">
        <v>144</v>
      </c>
      <c r="AU159" s="149" t="s">
        <v>86</v>
      </c>
      <c r="AY159" s="17" t="s">
        <v>142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7" t="s">
        <v>84</v>
      </c>
      <c r="BK159" s="150">
        <f>ROUND(I159*H159,2)</f>
        <v>0</v>
      </c>
      <c r="BL159" s="17" t="s">
        <v>148</v>
      </c>
      <c r="BM159" s="149" t="s">
        <v>396</v>
      </c>
    </row>
    <row r="160" spans="2:65" s="12" customFormat="1">
      <c r="B160" s="151"/>
      <c r="D160" s="152" t="s">
        <v>160</v>
      </c>
      <c r="E160" s="153" t="s">
        <v>1</v>
      </c>
      <c r="F160" s="154" t="s">
        <v>555</v>
      </c>
      <c r="H160" s="155">
        <v>0.92900000000000005</v>
      </c>
      <c r="I160" s="156"/>
      <c r="L160" s="151"/>
      <c r="M160" s="157"/>
      <c r="T160" s="158"/>
      <c r="AT160" s="153" t="s">
        <v>160</v>
      </c>
      <c r="AU160" s="153" t="s">
        <v>86</v>
      </c>
      <c r="AV160" s="12" t="s">
        <v>86</v>
      </c>
      <c r="AW160" s="12" t="s">
        <v>32</v>
      </c>
      <c r="AX160" s="12" t="s">
        <v>76</v>
      </c>
      <c r="AY160" s="153" t="s">
        <v>142</v>
      </c>
    </row>
    <row r="161" spans="2:65" s="12" customFormat="1">
      <c r="B161" s="151"/>
      <c r="D161" s="152" t="s">
        <v>160</v>
      </c>
      <c r="E161" s="153" t="s">
        <v>1</v>
      </c>
      <c r="F161" s="154" t="s">
        <v>556</v>
      </c>
      <c r="H161" s="155">
        <v>1.044</v>
      </c>
      <c r="I161" s="156"/>
      <c r="L161" s="151"/>
      <c r="M161" s="157"/>
      <c r="T161" s="158"/>
      <c r="AT161" s="153" t="s">
        <v>160</v>
      </c>
      <c r="AU161" s="153" t="s">
        <v>86</v>
      </c>
      <c r="AV161" s="12" t="s">
        <v>86</v>
      </c>
      <c r="AW161" s="12" t="s">
        <v>32</v>
      </c>
      <c r="AX161" s="12" t="s">
        <v>76</v>
      </c>
      <c r="AY161" s="153" t="s">
        <v>142</v>
      </c>
    </row>
    <row r="162" spans="2:65" s="13" customFormat="1">
      <c r="B162" s="159"/>
      <c r="D162" s="152" t="s">
        <v>160</v>
      </c>
      <c r="E162" s="160" t="s">
        <v>1</v>
      </c>
      <c r="F162" s="161" t="s">
        <v>162</v>
      </c>
      <c r="H162" s="162">
        <v>1.9730000000000001</v>
      </c>
      <c r="I162" s="163"/>
      <c r="L162" s="159"/>
      <c r="M162" s="164"/>
      <c r="T162" s="165"/>
      <c r="AT162" s="160" t="s">
        <v>160</v>
      </c>
      <c r="AU162" s="160" t="s">
        <v>86</v>
      </c>
      <c r="AV162" s="13" t="s">
        <v>148</v>
      </c>
      <c r="AW162" s="13" t="s">
        <v>32</v>
      </c>
      <c r="AX162" s="13" t="s">
        <v>84</v>
      </c>
      <c r="AY162" s="160" t="s">
        <v>142</v>
      </c>
    </row>
    <row r="163" spans="2:65" s="1" customFormat="1" ht="24.2" customHeight="1">
      <c r="B163" s="32"/>
      <c r="C163" s="137" t="s">
        <v>193</v>
      </c>
      <c r="D163" s="137" t="s">
        <v>144</v>
      </c>
      <c r="E163" s="138" t="s">
        <v>557</v>
      </c>
      <c r="F163" s="139" t="s">
        <v>558</v>
      </c>
      <c r="G163" s="140" t="s">
        <v>200</v>
      </c>
      <c r="H163" s="141">
        <v>9.8620000000000001</v>
      </c>
      <c r="I163" s="142"/>
      <c r="J163" s="143">
        <f>ROUND(I163*H163,2)</f>
        <v>0</v>
      </c>
      <c r="K163" s="144"/>
      <c r="L163" s="32"/>
      <c r="M163" s="145" t="s">
        <v>1</v>
      </c>
      <c r="N163" s="146" t="s">
        <v>41</v>
      </c>
      <c r="P163" s="147">
        <f>O163*H163</f>
        <v>0</v>
      </c>
      <c r="Q163" s="147">
        <v>5.3299999999999997E-3</v>
      </c>
      <c r="R163" s="147">
        <f>Q163*H163</f>
        <v>5.256446E-2</v>
      </c>
      <c r="S163" s="147">
        <v>0</v>
      </c>
      <c r="T163" s="148">
        <f>S163*H163</f>
        <v>0</v>
      </c>
      <c r="AR163" s="149" t="s">
        <v>148</v>
      </c>
      <c r="AT163" s="149" t="s">
        <v>144</v>
      </c>
      <c r="AU163" s="149" t="s">
        <v>86</v>
      </c>
      <c r="AY163" s="17" t="s">
        <v>142</v>
      </c>
      <c r="BE163" s="150">
        <f>IF(N163="základní",J163,0)</f>
        <v>0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7" t="s">
        <v>84</v>
      </c>
      <c r="BK163" s="150">
        <f>ROUND(I163*H163,2)</f>
        <v>0</v>
      </c>
      <c r="BL163" s="17" t="s">
        <v>148</v>
      </c>
      <c r="BM163" s="149" t="s">
        <v>407</v>
      </c>
    </row>
    <row r="164" spans="2:65" s="12" customFormat="1">
      <c r="B164" s="151"/>
      <c r="D164" s="152" t="s">
        <v>160</v>
      </c>
      <c r="E164" s="153" t="s">
        <v>1</v>
      </c>
      <c r="F164" s="154" t="s">
        <v>559</v>
      </c>
      <c r="H164" s="155">
        <v>4.6429999999999998</v>
      </c>
      <c r="I164" s="156"/>
      <c r="L164" s="151"/>
      <c r="M164" s="157"/>
      <c r="T164" s="158"/>
      <c r="AT164" s="153" t="s">
        <v>160</v>
      </c>
      <c r="AU164" s="153" t="s">
        <v>86</v>
      </c>
      <c r="AV164" s="12" t="s">
        <v>86</v>
      </c>
      <c r="AW164" s="12" t="s">
        <v>32</v>
      </c>
      <c r="AX164" s="12" t="s">
        <v>76</v>
      </c>
      <c r="AY164" s="153" t="s">
        <v>142</v>
      </c>
    </row>
    <row r="165" spans="2:65" s="12" customFormat="1">
      <c r="B165" s="151"/>
      <c r="D165" s="152" t="s">
        <v>160</v>
      </c>
      <c r="E165" s="153" t="s">
        <v>1</v>
      </c>
      <c r="F165" s="154" t="s">
        <v>560</v>
      </c>
      <c r="H165" s="155">
        <v>5.2190000000000003</v>
      </c>
      <c r="I165" s="156"/>
      <c r="L165" s="151"/>
      <c r="M165" s="157"/>
      <c r="T165" s="158"/>
      <c r="AT165" s="153" t="s">
        <v>160</v>
      </c>
      <c r="AU165" s="153" t="s">
        <v>86</v>
      </c>
      <c r="AV165" s="12" t="s">
        <v>86</v>
      </c>
      <c r="AW165" s="12" t="s">
        <v>32</v>
      </c>
      <c r="AX165" s="12" t="s">
        <v>76</v>
      </c>
      <c r="AY165" s="153" t="s">
        <v>142</v>
      </c>
    </row>
    <row r="166" spans="2:65" s="13" customFormat="1">
      <c r="B166" s="159"/>
      <c r="D166" s="152" t="s">
        <v>160</v>
      </c>
      <c r="E166" s="160" t="s">
        <v>1</v>
      </c>
      <c r="F166" s="161" t="s">
        <v>162</v>
      </c>
      <c r="H166" s="162">
        <v>9.8620000000000001</v>
      </c>
      <c r="I166" s="163"/>
      <c r="L166" s="159"/>
      <c r="M166" s="164"/>
      <c r="T166" s="165"/>
      <c r="AT166" s="160" t="s">
        <v>160</v>
      </c>
      <c r="AU166" s="160" t="s">
        <v>86</v>
      </c>
      <c r="AV166" s="13" t="s">
        <v>148</v>
      </c>
      <c r="AW166" s="13" t="s">
        <v>32</v>
      </c>
      <c r="AX166" s="13" t="s">
        <v>84</v>
      </c>
      <c r="AY166" s="160" t="s">
        <v>142</v>
      </c>
    </row>
    <row r="167" spans="2:65" s="1" customFormat="1" ht="24.2" customHeight="1">
      <c r="B167" s="32"/>
      <c r="C167" s="137" t="s">
        <v>8</v>
      </c>
      <c r="D167" s="137" t="s">
        <v>144</v>
      </c>
      <c r="E167" s="138" t="s">
        <v>561</v>
      </c>
      <c r="F167" s="139" t="s">
        <v>562</v>
      </c>
      <c r="G167" s="140" t="s">
        <v>200</v>
      </c>
      <c r="H167" s="141">
        <v>9.8620000000000001</v>
      </c>
      <c r="I167" s="142"/>
      <c r="J167" s="143">
        <f>ROUND(I167*H167,2)</f>
        <v>0</v>
      </c>
      <c r="K167" s="144"/>
      <c r="L167" s="32"/>
      <c r="M167" s="145" t="s">
        <v>1</v>
      </c>
      <c r="N167" s="146" t="s">
        <v>41</v>
      </c>
      <c r="P167" s="147">
        <f>O167*H167</f>
        <v>0</v>
      </c>
      <c r="Q167" s="147">
        <v>0</v>
      </c>
      <c r="R167" s="147">
        <f>Q167*H167</f>
        <v>0</v>
      </c>
      <c r="S167" s="147">
        <v>0</v>
      </c>
      <c r="T167" s="148">
        <f>S167*H167</f>
        <v>0</v>
      </c>
      <c r="AR167" s="149" t="s">
        <v>148</v>
      </c>
      <c r="AT167" s="149" t="s">
        <v>144</v>
      </c>
      <c r="AU167" s="149" t="s">
        <v>86</v>
      </c>
      <c r="AY167" s="17" t="s">
        <v>142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7" t="s">
        <v>84</v>
      </c>
      <c r="BK167" s="150">
        <f>ROUND(I167*H167,2)</f>
        <v>0</v>
      </c>
      <c r="BL167" s="17" t="s">
        <v>148</v>
      </c>
      <c r="BM167" s="149" t="s">
        <v>416</v>
      </c>
    </row>
    <row r="168" spans="2:65" s="1" customFormat="1" ht="16.5" customHeight="1">
      <c r="B168" s="32"/>
      <c r="C168" s="137" t="s">
        <v>202</v>
      </c>
      <c r="D168" s="137" t="s">
        <v>144</v>
      </c>
      <c r="E168" s="138" t="s">
        <v>563</v>
      </c>
      <c r="F168" s="139" t="s">
        <v>564</v>
      </c>
      <c r="G168" s="140" t="s">
        <v>179</v>
      </c>
      <c r="H168" s="141">
        <v>0.121</v>
      </c>
      <c r="I168" s="142"/>
      <c r="J168" s="143">
        <f>ROUND(I168*H168,2)</f>
        <v>0</v>
      </c>
      <c r="K168" s="144"/>
      <c r="L168" s="32"/>
      <c r="M168" s="145" t="s">
        <v>1</v>
      </c>
      <c r="N168" s="146" t="s">
        <v>41</v>
      </c>
      <c r="P168" s="147">
        <f>O168*H168</f>
        <v>0</v>
      </c>
      <c r="Q168" s="147">
        <v>1.05555</v>
      </c>
      <c r="R168" s="147">
        <f>Q168*H168</f>
        <v>0.12772154999999999</v>
      </c>
      <c r="S168" s="147">
        <v>0</v>
      </c>
      <c r="T168" s="148">
        <f>S168*H168</f>
        <v>0</v>
      </c>
      <c r="AR168" s="149" t="s">
        <v>148</v>
      </c>
      <c r="AT168" s="149" t="s">
        <v>144</v>
      </c>
      <c r="AU168" s="149" t="s">
        <v>86</v>
      </c>
      <c r="AY168" s="17" t="s">
        <v>142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7" t="s">
        <v>84</v>
      </c>
      <c r="BK168" s="150">
        <f>ROUND(I168*H168,2)</f>
        <v>0</v>
      </c>
      <c r="BL168" s="17" t="s">
        <v>148</v>
      </c>
      <c r="BM168" s="149" t="s">
        <v>458</v>
      </c>
    </row>
    <row r="169" spans="2:65" s="12" customFormat="1">
      <c r="B169" s="151"/>
      <c r="D169" s="152" t="s">
        <v>160</v>
      </c>
      <c r="E169" s="153" t="s">
        <v>1</v>
      </c>
      <c r="F169" s="154" t="s">
        <v>565</v>
      </c>
      <c r="H169" s="155">
        <v>0.05</v>
      </c>
      <c r="I169" s="156"/>
      <c r="L169" s="151"/>
      <c r="M169" s="157"/>
      <c r="T169" s="158"/>
      <c r="AT169" s="153" t="s">
        <v>160</v>
      </c>
      <c r="AU169" s="153" t="s">
        <v>86</v>
      </c>
      <c r="AV169" s="12" t="s">
        <v>86</v>
      </c>
      <c r="AW169" s="12" t="s">
        <v>32</v>
      </c>
      <c r="AX169" s="12" t="s">
        <v>76</v>
      </c>
      <c r="AY169" s="153" t="s">
        <v>142</v>
      </c>
    </row>
    <row r="170" spans="2:65" s="12" customFormat="1">
      <c r="B170" s="151"/>
      <c r="D170" s="152" t="s">
        <v>160</v>
      </c>
      <c r="E170" s="153" t="s">
        <v>1</v>
      </c>
      <c r="F170" s="154" t="s">
        <v>566</v>
      </c>
      <c r="H170" s="155">
        <v>0.06</v>
      </c>
      <c r="I170" s="156"/>
      <c r="L170" s="151"/>
      <c r="M170" s="157"/>
      <c r="T170" s="158"/>
      <c r="AT170" s="153" t="s">
        <v>160</v>
      </c>
      <c r="AU170" s="153" t="s">
        <v>86</v>
      </c>
      <c r="AV170" s="12" t="s">
        <v>86</v>
      </c>
      <c r="AW170" s="12" t="s">
        <v>32</v>
      </c>
      <c r="AX170" s="12" t="s">
        <v>76</v>
      </c>
      <c r="AY170" s="153" t="s">
        <v>142</v>
      </c>
    </row>
    <row r="171" spans="2:65" s="15" customFormat="1">
      <c r="B171" s="183"/>
      <c r="D171" s="152" t="s">
        <v>160</v>
      </c>
      <c r="E171" s="184" t="s">
        <v>1</v>
      </c>
      <c r="F171" s="185" t="s">
        <v>208</v>
      </c>
      <c r="H171" s="186">
        <v>0.11</v>
      </c>
      <c r="I171" s="187"/>
      <c r="L171" s="183"/>
      <c r="M171" s="188"/>
      <c r="T171" s="189"/>
      <c r="AT171" s="184" t="s">
        <v>160</v>
      </c>
      <c r="AU171" s="184" t="s">
        <v>86</v>
      </c>
      <c r="AV171" s="15" t="s">
        <v>153</v>
      </c>
      <c r="AW171" s="15" t="s">
        <v>32</v>
      </c>
      <c r="AX171" s="15" t="s">
        <v>76</v>
      </c>
      <c r="AY171" s="184" t="s">
        <v>142</v>
      </c>
    </row>
    <row r="172" spans="2:65" s="12" customFormat="1">
      <c r="B172" s="151"/>
      <c r="D172" s="152" t="s">
        <v>160</v>
      </c>
      <c r="E172" s="153" t="s">
        <v>1</v>
      </c>
      <c r="F172" s="154" t="s">
        <v>567</v>
      </c>
      <c r="H172" s="155">
        <v>1.0999999999999999E-2</v>
      </c>
      <c r="I172" s="156"/>
      <c r="L172" s="151"/>
      <c r="M172" s="157"/>
      <c r="T172" s="158"/>
      <c r="AT172" s="153" t="s">
        <v>160</v>
      </c>
      <c r="AU172" s="153" t="s">
        <v>86</v>
      </c>
      <c r="AV172" s="12" t="s">
        <v>86</v>
      </c>
      <c r="AW172" s="12" t="s">
        <v>32</v>
      </c>
      <c r="AX172" s="12" t="s">
        <v>76</v>
      </c>
      <c r="AY172" s="153" t="s">
        <v>142</v>
      </c>
    </row>
    <row r="173" spans="2:65" s="13" customFormat="1">
      <c r="B173" s="159"/>
      <c r="D173" s="152" t="s">
        <v>160</v>
      </c>
      <c r="E173" s="160" t="s">
        <v>1</v>
      </c>
      <c r="F173" s="161" t="s">
        <v>162</v>
      </c>
      <c r="H173" s="162">
        <v>0.121</v>
      </c>
      <c r="I173" s="163"/>
      <c r="L173" s="159"/>
      <c r="M173" s="164"/>
      <c r="T173" s="165"/>
      <c r="AT173" s="160" t="s">
        <v>160</v>
      </c>
      <c r="AU173" s="160" t="s">
        <v>86</v>
      </c>
      <c r="AV173" s="13" t="s">
        <v>148</v>
      </c>
      <c r="AW173" s="13" t="s">
        <v>32</v>
      </c>
      <c r="AX173" s="13" t="s">
        <v>84</v>
      </c>
      <c r="AY173" s="160" t="s">
        <v>142</v>
      </c>
    </row>
    <row r="174" spans="2:65" s="1" customFormat="1" ht="16.5" customHeight="1">
      <c r="B174" s="32"/>
      <c r="C174" s="137" t="s">
        <v>211</v>
      </c>
      <c r="D174" s="137" t="s">
        <v>144</v>
      </c>
      <c r="E174" s="138" t="s">
        <v>568</v>
      </c>
      <c r="F174" s="139" t="s">
        <v>569</v>
      </c>
      <c r="G174" s="140" t="s">
        <v>179</v>
      </c>
      <c r="H174" s="141">
        <v>8.1000000000000003E-2</v>
      </c>
      <c r="I174" s="142"/>
      <c r="J174" s="143">
        <f>ROUND(I174*H174,2)</f>
        <v>0</v>
      </c>
      <c r="K174" s="144"/>
      <c r="L174" s="32"/>
      <c r="M174" s="145" t="s">
        <v>1</v>
      </c>
      <c r="N174" s="146" t="s">
        <v>41</v>
      </c>
      <c r="P174" s="147">
        <f>O174*H174</f>
        <v>0</v>
      </c>
      <c r="Q174" s="147">
        <v>1.06277</v>
      </c>
      <c r="R174" s="147">
        <f>Q174*H174</f>
        <v>8.6084370000000007E-2</v>
      </c>
      <c r="S174" s="147">
        <v>0</v>
      </c>
      <c r="T174" s="148">
        <f>S174*H174</f>
        <v>0</v>
      </c>
      <c r="AR174" s="149" t="s">
        <v>148</v>
      </c>
      <c r="AT174" s="149" t="s">
        <v>144</v>
      </c>
      <c r="AU174" s="149" t="s">
        <v>86</v>
      </c>
      <c r="AY174" s="17" t="s">
        <v>142</v>
      </c>
      <c r="BE174" s="150">
        <f>IF(N174="základní",J174,0)</f>
        <v>0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7" t="s">
        <v>84</v>
      </c>
      <c r="BK174" s="150">
        <f>ROUND(I174*H174,2)</f>
        <v>0</v>
      </c>
      <c r="BL174" s="17" t="s">
        <v>148</v>
      </c>
      <c r="BM174" s="149" t="s">
        <v>469</v>
      </c>
    </row>
    <row r="175" spans="2:65" s="12" customFormat="1">
      <c r="B175" s="151"/>
      <c r="D175" s="152" t="s">
        <v>160</v>
      </c>
      <c r="E175" s="153" t="s">
        <v>1</v>
      </c>
      <c r="F175" s="154" t="s">
        <v>570</v>
      </c>
      <c r="H175" s="155">
        <v>3.5000000000000003E-2</v>
      </c>
      <c r="I175" s="156"/>
      <c r="L175" s="151"/>
      <c r="M175" s="157"/>
      <c r="T175" s="158"/>
      <c r="AT175" s="153" t="s">
        <v>160</v>
      </c>
      <c r="AU175" s="153" t="s">
        <v>86</v>
      </c>
      <c r="AV175" s="12" t="s">
        <v>86</v>
      </c>
      <c r="AW175" s="12" t="s">
        <v>32</v>
      </c>
      <c r="AX175" s="12" t="s">
        <v>76</v>
      </c>
      <c r="AY175" s="153" t="s">
        <v>142</v>
      </c>
    </row>
    <row r="176" spans="2:65" s="12" customFormat="1">
      <c r="B176" s="151"/>
      <c r="D176" s="152" t="s">
        <v>160</v>
      </c>
      <c r="E176" s="153" t="s">
        <v>1</v>
      </c>
      <c r="F176" s="154" t="s">
        <v>571</v>
      </c>
      <c r="H176" s="155">
        <v>3.5000000000000003E-2</v>
      </c>
      <c r="I176" s="156"/>
      <c r="L176" s="151"/>
      <c r="M176" s="157"/>
      <c r="T176" s="158"/>
      <c r="AT176" s="153" t="s">
        <v>160</v>
      </c>
      <c r="AU176" s="153" t="s">
        <v>86</v>
      </c>
      <c r="AV176" s="12" t="s">
        <v>86</v>
      </c>
      <c r="AW176" s="12" t="s">
        <v>32</v>
      </c>
      <c r="AX176" s="12" t="s">
        <v>76</v>
      </c>
      <c r="AY176" s="153" t="s">
        <v>142</v>
      </c>
    </row>
    <row r="177" spans="2:65" s="15" customFormat="1">
      <c r="B177" s="183"/>
      <c r="D177" s="152" t="s">
        <v>160</v>
      </c>
      <c r="E177" s="184" t="s">
        <v>1</v>
      </c>
      <c r="F177" s="185" t="s">
        <v>208</v>
      </c>
      <c r="H177" s="186">
        <v>7.0000000000000007E-2</v>
      </c>
      <c r="I177" s="187"/>
      <c r="L177" s="183"/>
      <c r="M177" s="188"/>
      <c r="T177" s="189"/>
      <c r="AT177" s="184" t="s">
        <v>160</v>
      </c>
      <c r="AU177" s="184" t="s">
        <v>86</v>
      </c>
      <c r="AV177" s="15" t="s">
        <v>153</v>
      </c>
      <c r="AW177" s="15" t="s">
        <v>32</v>
      </c>
      <c r="AX177" s="15" t="s">
        <v>76</v>
      </c>
      <c r="AY177" s="184" t="s">
        <v>142</v>
      </c>
    </row>
    <row r="178" spans="2:65" s="12" customFormat="1">
      <c r="B178" s="151"/>
      <c r="D178" s="152" t="s">
        <v>160</v>
      </c>
      <c r="E178" s="153" t="s">
        <v>1</v>
      </c>
      <c r="F178" s="154" t="s">
        <v>572</v>
      </c>
      <c r="H178" s="155">
        <v>1.0999999999999999E-2</v>
      </c>
      <c r="I178" s="156"/>
      <c r="L178" s="151"/>
      <c r="M178" s="157"/>
      <c r="T178" s="158"/>
      <c r="AT178" s="153" t="s">
        <v>160</v>
      </c>
      <c r="AU178" s="153" t="s">
        <v>86</v>
      </c>
      <c r="AV178" s="12" t="s">
        <v>86</v>
      </c>
      <c r="AW178" s="12" t="s">
        <v>32</v>
      </c>
      <c r="AX178" s="12" t="s">
        <v>76</v>
      </c>
      <c r="AY178" s="153" t="s">
        <v>142</v>
      </c>
    </row>
    <row r="179" spans="2:65" s="13" customFormat="1">
      <c r="B179" s="159"/>
      <c r="D179" s="152" t="s">
        <v>160</v>
      </c>
      <c r="E179" s="160" t="s">
        <v>1</v>
      </c>
      <c r="F179" s="161" t="s">
        <v>162</v>
      </c>
      <c r="H179" s="162">
        <v>8.1000000000000003E-2</v>
      </c>
      <c r="I179" s="163"/>
      <c r="L179" s="159"/>
      <c r="M179" s="164"/>
      <c r="T179" s="165"/>
      <c r="AT179" s="160" t="s">
        <v>160</v>
      </c>
      <c r="AU179" s="160" t="s">
        <v>86</v>
      </c>
      <c r="AV179" s="13" t="s">
        <v>148</v>
      </c>
      <c r="AW179" s="13" t="s">
        <v>32</v>
      </c>
      <c r="AX179" s="13" t="s">
        <v>84</v>
      </c>
      <c r="AY179" s="160" t="s">
        <v>142</v>
      </c>
    </row>
    <row r="180" spans="2:65" s="1" customFormat="1" ht="16.5" customHeight="1">
      <c r="B180" s="32"/>
      <c r="C180" s="137" t="s">
        <v>219</v>
      </c>
      <c r="D180" s="137" t="s">
        <v>144</v>
      </c>
      <c r="E180" s="138" t="s">
        <v>573</v>
      </c>
      <c r="F180" s="139" t="s">
        <v>574</v>
      </c>
      <c r="G180" s="140" t="s">
        <v>147</v>
      </c>
      <c r="H180" s="141">
        <v>10.404</v>
      </c>
      <c r="I180" s="142"/>
      <c r="J180" s="143">
        <f>ROUND(I180*H180,2)</f>
        <v>0</v>
      </c>
      <c r="K180" s="144"/>
      <c r="L180" s="32"/>
      <c r="M180" s="145" t="s">
        <v>1</v>
      </c>
      <c r="N180" s="146" t="s">
        <v>41</v>
      </c>
      <c r="P180" s="147">
        <f>O180*H180</f>
        <v>0</v>
      </c>
      <c r="Q180" s="147">
        <v>2.5019800000000001</v>
      </c>
      <c r="R180" s="147">
        <f>Q180*H180</f>
        <v>26.03059992</v>
      </c>
      <c r="S180" s="147">
        <v>0</v>
      </c>
      <c r="T180" s="148">
        <f>S180*H180</f>
        <v>0</v>
      </c>
      <c r="AR180" s="149" t="s">
        <v>148</v>
      </c>
      <c r="AT180" s="149" t="s">
        <v>144</v>
      </c>
      <c r="AU180" s="149" t="s">
        <v>86</v>
      </c>
      <c r="AY180" s="17" t="s">
        <v>142</v>
      </c>
      <c r="BE180" s="150">
        <f>IF(N180="základní",J180,0)</f>
        <v>0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7" t="s">
        <v>84</v>
      </c>
      <c r="BK180" s="150">
        <f>ROUND(I180*H180,2)</f>
        <v>0</v>
      </c>
      <c r="BL180" s="17" t="s">
        <v>148</v>
      </c>
      <c r="BM180" s="149" t="s">
        <v>575</v>
      </c>
    </row>
    <row r="181" spans="2:65" s="12" customFormat="1">
      <c r="B181" s="151"/>
      <c r="D181" s="152" t="s">
        <v>160</v>
      </c>
      <c r="E181" s="153" t="s">
        <v>1</v>
      </c>
      <c r="F181" s="154" t="s">
        <v>576</v>
      </c>
      <c r="H181" s="155">
        <v>5.431</v>
      </c>
      <c r="I181" s="156"/>
      <c r="L181" s="151"/>
      <c r="M181" s="157"/>
      <c r="T181" s="158"/>
      <c r="AT181" s="153" t="s">
        <v>160</v>
      </c>
      <c r="AU181" s="153" t="s">
        <v>86</v>
      </c>
      <c r="AV181" s="12" t="s">
        <v>86</v>
      </c>
      <c r="AW181" s="12" t="s">
        <v>32</v>
      </c>
      <c r="AX181" s="12" t="s">
        <v>76</v>
      </c>
      <c r="AY181" s="153" t="s">
        <v>142</v>
      </c>
    </row>
    <row r="182" spans="2:65" s="12" customFormat="1">
      <c r="B182" s="151"/>
      <c r="D182" s="152" t="s">
        <v>160</v>
      </c>
      <c r="E182" s="153" t="s">
        <v>1</v>
      </c>
      <c r="F182" s="154" t="s">
        <v>577</v>
      </c>
      <c r="H182" s="155">
        <v>4.9729999999999999</v>
      </c>
      <c r="I182" s="156"/>
      <c r="L182" s="151"/>
      <c r="M182" s="157"/>
      <c r="T182" s="158"/>
      <c r="AT182" s="153" t="s">
        <v>160</v>
      </c>
      <c r="AU182" s="153" t="s">
        <v>86</v>
      </c>
      <c r="AV182" s="12" t="s">
        <v>86</v>
      </c>
      <c r="AW182" s="12" t="s">
        <v>32</v>
      </c>
      <c r="AX182" s="12" t="s">
        <v>76</v>
      </c>
      <c r="AY182" s="153" t="s">
        <v>142</v>
      </c>
    </row>
    <row r="183" spans="2:65" s="13" customFormat="1">
      <c r="B183" s="159"/>
      <c r="D183" s="152" t="s">
        <v>160</v>
      </c>
      <c r="E183" s="160" t="s">
        <v>1</v>
      </c>
      <c r="F183" s="161" t="s">
        <v>162</v>
      </c>
      <c r="H183" s="162">
        <v>10.404</v>
      </c>
      <c r="I183" s="163"/>
      <c r="L183" s="159"/>
      <c r="M183" s="164"/>
      <c r="T183" s="165"/>
      <c r="AT183" s="160" t="s">
        <v>160</v>
      </c>
      <c r="AU183" s="160" t="s">
        <v>86</v>
      </c>
      <c r="AV183" s="13" t="s">
        <v>148</v>
      </c>
      <c r="AW183" s="13" t="s">
        <v>32</v>
      </c>
      <c r="AX183" s="13" t="s">
        <v>84</v>
      </c>
      <c r="AY183" s="160" t="s">
        <v>142</v>
      </c>
    </row>
    <row r="184" spans="2:65" s="1" customFormat="1" ht="16.5" customHeight="1">
      <c r="B184" s="32"/>
      <c r="C184" s="137" t="s">
        <v>224</v>
      </c>
      <c r="D184" s="137" t="s">
        <v>144</v>
      </c>
      <c r="E184" s="138" t="s">
        <v>578</v>
      </c>
      <c r="F184" s="139" t="s">
        <v>579</v>
      </c>
      <c r="G184" s="140" t="s">
        <v>200</v>
      </c>
      <c r="H184" s="141">
        <v>69.36</v>
      </c>
      <c r="I184" s="142"/>
      <c r="J184" s="143">
        <f>ROUND(I184*H184,2)</f>
        <v>0</v>
      </c>
      <c r="K184" s="144"/>
      <c r="L184" s="32"/>
      <c r="M184" s="145" t="s">
        <v>1</v>
      </c>
      <c r="N184" s="146" t="s">
        <v>41</v>
      </c>
      <c r="P184" s="147">
        <f>O184*H184</f>
        <v>0</v>
      </c>
      <c r="Q184" s="147">
        <v>1.1169999999999999E-2</v>
      </c>
      <c r="R184" s="147">
        <f>Q184*H184</f>
        <v>0.77475119999999997</v>
      </c>
      <c r="S184" s="147">
        <v>0</v>
      </c>
      <c r="T184" s="148">
        <f>S184*H184</f>
        <v>0</v>
      </c>
      <c r="AR184" s="149" t="s">
        <v>148</v>
      </c>
      <c r="AT184" s="149" t="s">
        <v>144</v>
      </c>
      <c r="AU184" s="149" t="s">
        <v>86</v>
      </c>
      <c r="AY184" s="17" t="s">
        <v>142</v>
      </c>
      <c r="BE184" s="150">
        <f>IF(N184="základní",J184,0)</f>
        <v>0</v>
      </c>
      <c r="BF184" s="150">
        <f>IF(N184="snížená",J184,0)</f>
        <v>0</v>
      </c>
      <c r="BG184" s="150">
        <f>IF(N184="zákl. přenesená",J184,0)</f>
        <v>0</v>
      </c>
      <c r="BH184" s="150">
        <f>IF(N184="sníž. přenesená",J184,0)</f>
        <v>0</v>
      </c>
      <c r="BI184" s="150">
        <f>IF(N184="nulová",J184,0)</f>
        <v>0</v>
      </c>
      <c r="BJ184" s="17" t="s">
        <v>84</v>
      </c>
      <c r="BK184" s="150">
        <f>ROUND(I184*H184,2)</f>
        <v>0</v>
      </c>
      <c r="BL184" s="17" t="s">
        <v>148</v>
      </c>
      <c r="BM184" s="149" t="s">
        <v>580</v>
      </c>
    </row>
    <row r="185" spans="2:65" s="12" customFormat="1">
      <c r="B185" s="151"/>
      <c r="D185" s="152" t="s">
        <v>160</v>
      </c>
      <c r="E185" s="153" t="s">
        <v>1</v>
      </c>
      <c r="F185" s="154" t="s">
        <v>581</v>
      </c>
      <c r="H185" s="155">
        <v>36.204000000000001</v>
      </c>
      <c r="I185" s="156"/>
      <c r="L185" s="151"/>
      <c r="M185" s="157"/>
      <c r="T185" s="158"/>
      <c r="AT185" s="153" t="s">
        <v>160</v>
      </c>
      <c r="AU185" s="153" t="s">
        <v>86</v>
      </c>
      <c r="AV185" s="12" t="s">
        <v>86</v>
      </c>
      <c r="AW185" s="12" t="s">
        <v>32</v>
      </c>
      <c r="AX185" s="12" t="s">
        <v>76</v>
      </c>
      <c r="AY185" s="153" t="s">
        <v>142</v>
      </c>
    </row>
    <row r="186" spans="2:65" s="12" customFormat="1">
      <c r="B186" s="151"/>
      <c r="D186" s="152" t="s">
        <v>160</v>
      </c>
      <c r="E186" s="153" t="s">
        <v>1</v>
      </c>
      <c r="F186" s="154" t="s">
        <v>582</v>
      </c>
      <c r="H186" s="155">
        <v>33.155999999999999</v>
      </c>
      <c r="I186" s="156"/>
      <c r="L186" s="151"/>
      <c r="M186" s="157"/>
      <c r="T186" s="158"/>
      <c r="AT186" s="153" t="s">
        <v>160</v>
      </c>
      <c r="AU186" s="153" t="s">
        <v>86</v>
      </c>
      <c r="AV186" s="12" t="s">
        <v>86</v>
      </c>
      <c r="AW186" s="12" t="s">
        <v>32</v>
      </c>
      <c r="AX186" s="12" t="s">
        <v>76</v>
      </c>
      <c r="AY186" s="153" t="s">
        <v>142</v>
      </c>
    </row>
    <row r="187" spans="2:65" s="13" customFormat="1">
      <c r="B187" s="159"/>
      <c r="D187" s="152" t="s">
        <v>160</v>
      </c>
      <c r="E187" s="160" t="s">
        <v>1</v>
      </c>
      <c r="F187" s="161" t="s">
        <v>162</v>
      </c>
      <c r="H187" s="162">
        <v>69.36</v>
      </c>
      <c r="I187" s="163"/>
      <c r="L187" s="159"/>
      <c r="M187" s="164"/>
      <c r="T187" s="165"/>
      <c r="AT187" s="160" t="s">
        <v>160</v>
      </c>
      <c r="AU187" s="160" t="s">
        <v>86</v>
      </c>
      <c r="AV187" s="13" t="s">
        <v>148</v>
      </c>
      <c r="AW187" s="13" t="s">
        <v>32</v>
      </c>
      <c r="AX187" s="13" t="s">
        <v>84</v>
      </c>
      <c r="AY187" s="160" t="s">
        <v>142</v>
      </c>
    </row>
    <row r="188" spans="2:65" s="1" customFormat="1" ht="16.5" customHeight="1">
      <c r="B188" s="32"/>
      <c r="C188" s="137" t="s">
        <v>231</v>
      </c>
      <c r="D188" s="137" t="s">
        <v>144</v>
      </c>
      <c r="E188" s="138" t="s">
        <v>583</v>
      </c>
      <c r="F188" s="139" t="s">
        <v>584</v>
      </c>
      <c r="G188" s="140" t="s">
        <v>200</v>
      </c>
      <c r="H188" s="141">
        <v>69.36</v>
      </c>
      <c r="I188" s="142"/>
      <c r="J188" s="143">
        <f>ROUND(I188*H188,2)</f>
        <v>0</v>
      </c>
      <c r="K188" s="144"/>
      <c r="L188" s="32"/>
      <c r="M188" s="145" t="s">
        <v>1</v>
      </c>
      <c r="N188" s="146" t="s">
        <v>41</v>
      </c>
      <c r="P188" s="147">
        <f>O188*H188</f>
        <v>0</v>
      </c>
      <c r="Q188" s="147">
        <v>0</v>
      </c>
      <c r="R188" s="147">
        <f>Q188*H188</f>
        <v>0</v>
      </c>
      <c r="S188" s="147">
        <v>0</v>
      </c>
      <c r="T188" s="148">
        <f>S188*H188</f>
        <v>0</v>
      </c>
      <c r="AR188" s="149" t="s">
        <v>148</v>
      </c>
      <c r="AT188" s="149" t="s">
        <v>144</v>
      </c>
      <c r="AU188" s="149" t="s">
        <v>86</v>
      </c>
      <c r="AY188" s="17" t="s">
        <v>142</v>
      </c>
      <c r="BE188" s="150">
        <f>IF(N188="základní",J188,0)</f>
        <v>0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7" t="s">
        <v>84</v>
      </c>
      <c r="BK188" s="150">
        <f>ROUND(I188*H188,2)</f>
        <v>0</v>
      </c>
      <c r="BL188" s="17" t="s">
        <v>148</v>
      </c>
      <c r="BM188" s="149" t="s">
        <v>585</v>
      </c>
    </row>
    <row r="189" spans="2:65" s="1" customFormat="1" ht="24.2" customHeight="1">
      <c r="B189" s="32"/>
      <c r="C189" s="137" t="s">
        <v>236</v>
      </c>
      <c r="D189" s="137" t="s">
        <v>144</v>
      </c>
      <c r="E189" s="138" t="s">
        <v>586</v>
      </c>
      <c r="F189" s="139" t="s">
        <v>587</v>
      </c>
      <c r="G189" s="140" t="s">
        <v>179</v>
      </c>
      <c r="H189" s="141">
        <v>0.39100000000000001</v>
      </c>
      <c r="I189" s="142"/>
      <c r="J189" s="143">
        <f>ROUND(I189*H189,2)</f>
        <v>0</v>
      </c>
      <c r="K189" s="144"/>
      <c r="L189" s="32"/>
      <c r="M189" s="145" t="s">
        <v>1</v>
      </c>
      <c r="N189" s="146" t="s">
        <v>41</v>
      </c>
      <c r="P189" s="147">
        <f>O189*H189</f>
        <v>0</v>
      </c>
      <c r="Q189" s="147">
        <v>1.05291</v>
      </c>
      <c r="R189" s="147">
        <f>Q189*H189</f>
        <v>0.41168781000000004</v>
      </c>
      <c r="S189" s="147">
        <v>0</v>
      </c>
      <c r="T189" s="148">
        <f>S189*H189</f>
        <v>0</v>
      </c>
      <c r="AR189" s="149" t="s">
        <v>148</v>
      </c>
      <c r="AT189" s="149" t="s">
        <v>144</v>
      </c>
      <c r="AU189" s="149" t="s">
        <v>86</v>
      </c>
      <c r="AY189" s="17" t="s">
        <v>142</v>
      </c>
      <c r="BE189" s="150">
        <f>IF(N189="základní",J189,0)</f>
        <v>0</v>
      </c>
      <c r="BF189" s="150">
        <f>IF(N189="snížená",J189,0)</f>
        <v>0</v>
      </c>
      <c r="BG189" s="150">
        <f>IF(N189="zákl. přenesená",J189,0)</f>
        <v>0</v>
      </c>
      <c r="BH189" s="150">
        <f>IF(N189="sníž. přenesená",J189,0)</f>
        <v>0</v>
      </c>
      <c r="BI189" s="150">
        <f>IF(N189="nulová",J189,0)</f>
        <v>0</v>
      </c>
      <c r="BJ189" s="17" t="s">
        <v>84</v>
      </c>
      <c r="BK189" s="150">
        <f>ROUND(I189*H189,2)</f>
        <v>0</v>
      </c>
      <c r="BL189" s="17" t="s">
        <v>148</v>
      </c>
      <c r="BM189" s="149" t="s">
        <v>588</v>
      </c>
    </row>
    <row r="190" spans="2:65" s="12" customFormat="1">
      <c r="B190" s="151"/>
      <c r="D190" s="152" t="s">
        <v>160</v>
      </c>
      <c r="E190" s="153" t="s">
        <v>1</v>
      </c>
      <c r="F190" s="154" t="s">
        <v>589</v>
      </c>
      <c r="H190" s="155">
        <v>0.245</v>
      </c>
      <c r="I190" s="156"/>
      <c r="L190" s="151"/>
      <c r="M190" s="157"/>
      <c r="T190" s="158"/>
      <c r="AT190" s="153" t="s">
        <v>160</v>
      </c>
      <c r="AU190" s="153" t="s">
        <v>86</v>
      </c>
      <c r="AV190" s="12" t="s">
        <v>86</v>
      </c>
      <c r="AW190" s="12" t="s">
        <v>32</v>
      </c>
      <c r="AX190" s="12" t="s">
        <v>76</v>
      </c>
      <c r="AY190" s="153" t="s">
        <v>142</v>
      </c>
    </row>
    <row r="191" spans="2:65" s="12" customFormat="1">
      <c r="B191" s="151"/>
      <c r="D191" s="152" t="s">
        <v>160</v>
      </c>
      <c r="E191" s="153" t="s">
        <v>1</v>
      </c>
      <c r="F191" s="154" t="s">
        <v>590</v>
      </c>
      <c r="H191" s="155">
        <v>0.11</v>
      </c>
      <c r="I191" s="156"/>
      <c r="L191" s="151"/>
      <c r="M191" s="157"/>
      <c r="T191" s="158"/>
      <c r="AT191" s="153" t="s">
        <v>160</v>
      </c>
      <c r="AU191" s="153" t="s">
        <v>86</v>
      </c>
      <c r="AV191" s="12" t="s">
        <v>86</v>
      </c>
      <c r="AW191" s="12" t="s">
        <v>32</v>
      </c>
      <c r="AX191" s="12" t="s">
        <v>76</v>
      </c>
      <c r="AY191" s="153" t="s">
        <v>142</v>
      </c>
    </row>
    <row r="192" spans="2:65" s="15" customFormat="1">
      <c r="B192" s="183"/>
      <c r="D192" s="152" t="s">
        <v>160</v>
      </c>
      <c r="E192" s="184" t="s">
        <v>1</v>
      </c>
      <c r="F192" s="185" t="s">
        <v>208</v>
      </c>
      <c r="H192" s="186">
        <v>0.35499999999999998</v>
      </c>
      <c r="I192" s="187"/>
      <c r="L192" s="183"/>
      <c r="M192" s="188"/>
      <c r="T192" s="189"/>
      <c r="AT192" s="184" t="s">
        <v>160</v>
      </c>
      <c r="AU192" s="184" t="s">
        <v>86</v>
      </c>
      <c r="AV192" s="15" t="s">
        <v>153</v>
      </c>
      <c r="AW192" s="15" t="s">
        <v>32</v>
      </c>
      <c r="AX192" s="15" t="s">
        <v>76</v>
      </c>
      <c r="AY192" s="184" t="s">
        <v>142</v>
      </c>
    </row>
    <row r="193" spans="2:65" s="12" customFormat="1">
      <c r="B193" s="151"/>
      <c r="D193" s="152" t="s">
        <v>160</v>
      </c>
      <c r="E193" s="153" t="s">
        <v>1</v>
      </c>
      <c r="F193" s="154" t="s">
        <v>591</v>
      </c>
      <c r="H193" s="155">
        <v>3.5999999999999997E-2</v>
      </c>
      <c r="I193" s="156"/>
      <c r="L193" s="151"/>
      <c r="M193" s="157"/>
      <c r="T193" s="158"/>
      <c r="AT193" s="153" t="s">
        <v>160</v>
      </c>
      <c r="AU193" s="153" t="s">
        <v>86</v>
      </c>
      <c r="AV193" s="12" t="s">
        <v>86</v>
      </c>
      <c r="AW193" s="12" t="s">
        <v>32</v>
      </c>
      <c r="AX193" s="12" t="s">
        <v>76</v>
      </c>
      <c r="AY193" s="153" t="s">
        <v>142</v>
      </c>
    </row>
    <row r="194" spans="2:65" s="13" customFormat="1">
      <c r="B194" s="159"/>
      <c r="D194" s="152" t="s">
        <v>160</v>
      </c>
      <c r="E194" s="160" t="s">
        <v>1</v>
      </c>
      <c r="F194" s="161" t="s">
        <v>162</v>
      </c>
      <c r="H194" s="162">
        <v>0.39099999999999996</v>
      </c>
      <c r="I194" s="163"/>
      <c r="L194" s="159"/>
      <c r="M194" s="164"/>
      <c r="T194" s="165"/>
      <c r="AT194" s="160" t="s">
        <v>160</v>
      </c>
      <c r="AU194" s="160" t="s">
        <v>86</v>
      </c>
      <c r="AV194" s="13" t="s">
        <v>148</v>
      </c>
      <c r="AW194" s="13" t="s">
        <v>32</v>
      </c>
      <c r="AX194" s="13" t="s">
        <v>84</v>
      </c>
      <c r="AY194" s="160" t="s">
        <v>142</v>
      </c>
    </row>
    <row r="195" spans="2:65" s="1" customFormat="1" ht="24.2" customHeight="1">
      <c r="B195" s="32"/>
      <c r="C195" s="137" t="s">
        <v>240</v>
      </c>
      <c r="D195" s="137" t="s">
        <v>144</v>
      </c>
      <c r="E195" s="138" t="s">
        <v>592</v>
      </c>
      <c r="F195" s="139" t="s">
        <v>593</v>
      </c>
      <c r="G195" s="140" t="s">
        <v>200</v>
      </c>
      <c r="H195" s="141">
        <v>18.079999999999998</v>
      </c>
      <c r="I195" s="142"/>
      <c r="J195" s="143">
        <f>ROUND(I195*H195,2)</f>
        <v>0</v>
      </c>
      <c r="K195" s="144"/>
      <c r="L195" s="32"/>
      <c r="M195" s="145" t="s">
        <v>1</v>
      </c>
      <c r="N195" s="146" t="s">
        <v>41</v>
      </c>
      <c r="P195" s="147">
        <f>O195*H195</f>
        <v>0</v>
      </c>
      <c r="Q195" s="147">
        <v>0.34190999999999999</v>
      </c>
      <c r="R195" s="147">
        <f>Q195*H195</f>
        <v>6.1817327999999989</v>
      </c>
      <c r="S195" s="147">
        <v>0</v>
      </c>
      <c r="T195" s="148">
        <f>S195*H195</f>
        <v>0</v>
      </c>
      <c r="AR195" s="149" t="s">
        <v>148</v>
      </c>
      <c r="AT195" s="149" t="s">
        <v>144</v>
      </c>
      <c r="AU195" s="149" t="s">
        <v>86</v>
      </c>
      <c r="AY195" s="17" t="s">
        <v>142</v>
      </c>
      <c r="BE195" s="150">
        <f>IF(N195="základní",J195,0)</f>
        <v>0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7" t="s">
        <v>84</v>
      </c>
      <c r="BK195" s="150">
        <f>ROUND(I195*H195,2)</f>
        <v>0</v>
      </c>
      <c r="BL195" s="17" t="s">
        <v>148</v>
      </c>
      <c r="BM195" s="149" t="s">
        <v>594</v>
      </c>
    </row>
    <row r="196" spans="2:65" s="12" customFormat="1">
      <c r="B196" s="151"/>
      <c r="D196" s="152" t="s">
        <v>160</v>
      </c>
      <c r="E196" s="153" t="s">
        <v>1</v>
      </c>
      <c r="F196" s="154" t="s">
        <v>595</v>
      </c>
      <c r="H196" s="155">
        <v>5.28</v>
      </c>
      <c r="I196" s="156"/>
      <c r="L196" s="151"/>
      <c r="M196" s="157"/>
      <c r="T196" s="158"/>
      <c r="AT196" s="153" t="s">
        <v>160</v>
      </c>
      <c r="AU196" s="153" t="s">
        <v>86</v>
      </c>
      <c r="AV196" s="12" t="s">
        <v>86</v>
      </c>
      <c r="AW196" s="12" t="s">
        <v>32</v>
      </c>
      <c r="AX196" s="12" t="s">
        <v>76</v>
      </c>
      <c r="AY196" s="153" t="s">
        <v>142</v>
      </c>
    </row>
    <row r="197" spans="2:65" s="12" customFormat="1">
      <c r="B197" s="151"/>
      <c r="D197" s="152" t="s">
        <v>160</v>
      </c>
      <c r="E197" s="153" t="s">
        <v>1</v>
      </c>
      <c r="F197" s="154" t="s">
        <v>596</v>
      </c>
      <c r="H197" s="155">
        <v>12.8</v>
      </c>
      <c r="I197" s="156"/>
      <c r="L197" s="151"/>
      <c r="M197" s="157"/>
      <c r="T197" s="158"/>
      <c r="AT197" s="153" t="s">
        <v>160</v>
      </c>
      <c r="AU197" s="153" t="s">
        <v>86</v>
      </c>
      <c r="AV197" s="12" t="s">
        <v>86</v>
      </c>
      <c r="AW197" s="12" t="s">
        <v>32</v>
      </c>
      <c r="AX197" s="12" t="s">
        <v>76</v>
      </c>
      <c r="AY197" s="153" t="s">
        <v>142</v>
      </c>
    </row>
    <row r="198" spans="2:65" s="13" customFormat="1">
      <c r="B198" s="159"/>
      <c r="D198" s="152" t="s">
        <v>160</v>
      </c>
      <c r="E198" s="160" t="s">
        <v>1</v>
      </c>
      <c r="F198" s="161" t="s">
        <v>162</v>
      </c>
      <c r="H198" s="162">
        <v>18.080000000000002</v>
      </c>
      <c r="I198" s="163"/>
      <c r="L198" s="159"/>
      <c r="M198" s="164"/>
      <c r="T198" s="165"/>
      <c r="AT198" s="160" t="s">
        <v>160</v>
      </c>
      <c r="AU198" s="160" t="s">
        <v>86</v>
      </c>
      <c r="AV198" s="13" t="s">
        <v>148</v>
      </c>
      <c r="AW198" s="13" t="s">
        <v>32</v>
      </c>
      <c r="AX198" s="13" t="s">
        <v>84</v>
      </c>
      <c r="AY198" s="160" t="s">
        <v>142</v>
      </c>
    </row>
    <row r="199" spans="2:65" s="11" customFormat="1" ht="22.9" customHeight="1">
      <c r="B199" s="125"/>
      <c r="D199" s="126" t="s">
        <v>75</v>
      </c>
      <c r="E199" s="135" t="s">
        <v>167</v>
      </c>
      <c r="F199" s="135" t="s">
        <v>210</v>
      </c>
      <c r="I199" s="128"/>
      <c r="J199" s="136">
        <f>BK199</f>
        <v>0</v>
      </c>
      <c r="L199" s="125"/>
      <c r="M199" s="130"/>
      <c r="P199" s="131">
        <f>P200</f>
        <v>0</v>
      </c>
      <c r="R199" s="131">
        <f>R200</f>
        <v>0.50490000000000002</v>
      </c>
      <c r="T199" s="132">
        <f>T200</f>
        <v>0</v>
      </c>
      <c r="AR199" s="126" t="s">
        <v>84</v>
      </c>
      <c r="AT199" s="133" t="s">
        <v>75</v>
      </c>
      <c r="AU199" s="133" t="s">
        <v>84</v>
      </c>
      <c r="AY199" s="126" t="s">
        <v>142</v>
      </c>
      <c r="BK199" s="134">
        <f>BK200</f>
        <v>0</v>
      </c>
    </row>
    <row r="200" spans="2:65" s="1" customFormat="1" ht="24.2" customHeight="1">
      <c r="B200" s="32"/>
      <c r="C200" s="137" t="s">
        <v>244</v>
      </c>
      <c r="D200" s="137" t="s">
        <v>144</v>
      </c>
      <c r="E200" s="138" t="s">
        <v>597</v>
      </c>
      <c r="F200" s="139" t="s">
        <v>598</v>
      </c>
      <c r="G200" s="140" t="s">
        <v>200</v>
      </c>
      <c r="H200" s="141">
        <v>16.5</v>
      </c>
      <c r="I200" s="142"/>
      <c r="J200" s="143">
        <f>ROUND(I200*H200,2)</f>
        <v>0</v>
      </c>
      <c r="K200" s="144"/>
      <c r="L200" s="32"/>
      <c r="M200" s="145" t="s">
        <v>1</v>
      </c>
      <c r="N200" s="146" t="s">
        <v>41</v>
      </c>
      <c r="P200" s="147">
        <f>O200*H200</f>
        <v>0</v>
      </c>
      <c r="Q200" s="147">
        <v>3.0599999999999999E-2</v>
      </c>
      <c r="R200" s="147">
        <f>Q200*H200</f>
        <v>0.50490000000000002</v>
      </c>
      <c r="S200" s="147">
        <v>0</v>
      </c>
      <c r="T200" s="148">
        <f>S200*H200</f>
        <v>0</v>
      </c>
      <c r="AR200" s="149" t="s">
        <v>148</v>
      </c>
      <c r="AT200" s="149" t="s">
        <v>144</v>
      </c>
      <c r="AU200" s="149" t="s">
        <v>86</v>
      </c>
      <c r="AY200" s="17" t="s">
        <v>142</v>
      </c>
      <c r="BE200" s="150">
        <f>IF(N200="základní",J200,0)</f>
        <v>0</v>
      </c>
      <c r="BF200" s="150">
        <f>IF(N200="snížená",J200,0)</f>
        <v>0</v>
      </c>
      <c r="BG200" s="150">
        <f>IF(N200="zákl. přenesená",J200,0)</f>
        <v>0</v>
      </c>
      <c r="BH200" s="150">
        <f>IF(N200="sníž. přenesená",J200,0)</f>
        <v>0</v>
      </c>
      <c r="BI200" s="150">
        <f>IF(N200="nulová",J200,0)</f>
        <v>0</v>
      </c>
      <c r="BJ200" s="17" t="s">
        <v>84</v>
      </c>
      <c r="BK200" s="150">
        <f>ROUND(I200*H200,2)</f>
        <v>0</v>
      </c>
      <c r="BL200" s="17" t="s">
        <v>148</v>
      </c>
      <c r="BM200" s="149" t="s">
        <v>599</v>
      </c>
    </row>
    <row r="201" spans="2:65" s="11" customFormat="1" ht="22.9" customHeight="1">
      <c r="B201" s="125"/>
      <c r="D201" s="126" t="s">
        <v>75</v>
      </c>
      <c r="E201" s="135" t="s">
        <v>182</v>
      </c>
      <c r="F201" s="135" t="s">
        <v>279</v>
      </c>
      <c r="I201" s="128"/>
      <c r="J201" s="136">
        <f>BK201</f>
        <v>0</v>
      </c>
      <c r="L201" s="125"/>
      <c r="M201" s="130"/>
      <c r="P201" s="131">
        <f>SUM(P202:P209)</f>
        <v>0</v>
      </c>
      <c r="R201" s="131">
        <f>SUM(R202:R209)</f>
        <v>4.8059999999999999E-2</v>
      </c>
      <c r="T201" s="132">
        <f>SUM(T202:T209)</f>
        <v>6.6000000000000003E-2</v>
      </c>
      <c r="AR201" s="126" t="s">
        <v>84</v>
      </c>
      <c r="AT201" s="133" t="s">
        <v>75</v>
      </c>
      <c r="AU201" s="133" t="s">
        <v>84</v>
      </c>
      <c r="AY201" s="126" t="s">
        <v>142</v>
      </c>
      <c r="BK201" s="134">
        <f>SUM(BK202:BK209)</f>
        <v>0</v>
      </c>
    </row>
    <row r="202" spans="2:65" s="1" customFormat="1" ht="24.2" customHeight="1">
      <c r="B202" s="32"/>
      <c r="C202" s="137" t="s">
        <v>7</v>
      </c>
      <c r="D202" s="137" t="s">
        <v>144</v>
      </c>
      <c r="E202" s="138" t="s">
        <v>600</v>
      </c>
      <c r="F202" s="139" t="s">
        <v>601</v>
      </c>
      <c r="G202" s="140" t="s">
        <v>283</v>
      </c>
      <c r="H202" s="141">
        <v>12</v>
      </c>
      <c r="I202" s="142"/>
      <c r="J202" s="143">
        <f>ROUND(I202*H202,2)</f>
        <v>0</v>
      </c>
      <c r="K202" s="144"/>
      <c r="L202" s="32"/>
      <c r="M202" s="145" t="s">
        <v>1</v>
      </c>
      <c r="N202" s="146" t="s">
        <v>41</v>
      </c>
      <c r="P202" s="147">
        <f>O202*H202</f>
        <v>0</v>
      </c>
      <c r="Q202" s="147">
        <v>4.2999999999999999E-4</v>
      </c>
      <c r="R202" s="147">
        <f>Q202*H202</f>
        <v>5.1599999999999997E-3</v>
      </c>
      <c r="S202" s="147">
        <v>0</v>
      </c>
      <c r="T202" s="148">
        <f>S202*H202</f>
        <v>0</v>
      </c>
      <c r="AR202" s="149" t="s">
        <v>148</v>
      </c>
      <c r="AT202" s="149" t="s">
        <v>144</v>
      </c>
      <c r="AU202" s="149" t="s">
        <v>86</v>
      </c>
      <c r="AY202" s="17" t="s">
        <v>142</v>
      </c>
      <c r="BE202" s="150">
        <f>IF(N202="základní",J202,0)</f>
        <v>0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7" t="s">
        <v>84</v>
      </c>
      <c r="BK202" s="150">
        <f>ROUND(I202*H202,2)</f>
        <v>0</v>
      </c>
      <c r="BL202" s="17" t="s">
        <v>148</v>
      </c>
      <c r="BM202" s="149" t="s">
        <v>602</v>
      </c>
    </row>
    <row r="203" spans="2:65" s="12" customFormat="1">
      <c r="B203" s="151"/>
      <c r="D203" s="152" t="s">
        <v>160</v>
      </c>
      <c r="E203" s="153" t="s">
        <v>1</v>
      </c>
      <c r="F203" s="154" t="s">
        <v>603</v>
      </c>
      <c r="H203" s="155">
        <v>5.25</v>
      </c>
      <c r="I203" s="156"/>
      <c r="L203" s="151"/>
      <c r="M203" s="157"/>
      <c r="T203" s="158"/>
      <c r="AT203" s="153" t="s">
        <v>160</v>
      </c>
      <c r="AU203" s="153" t="s">
        <v>86</v>
      </c>
      <c r="AV203" s="12" t="s">
        <v>86</v>
      </c>
      <c r="AW203" s="12" t="s">
        <v>32</v>
      </c>
      <c r="AX203" s="12" t="s">
        <v>76</v>
      </c>
      <c r="AY203" s="153" t="s">
        <v>142</v>
      </c>
    </row>
    <row r="204" spans="2:65" s="12" customFormat="1">
      <c r="B204" s="151"/>
      <c r="D204" s="152" t="s">
        <v>160</v>
      </c>
      <c r="E204" s="153" t="s">
        <v>1</v>
      </c>
      <c r="F204" s="154" t="s">
        <v>604</v>
      </c>
      <c r="H204" s="155">
        <v>6.75</v>
      </c>
      <c r="I204" s="156"/>
      <c r="L204" s="151"/>
      <c r="M204" s="157"/>
      <c r="T204" s="158"/>
      <c r="AT204" s="153" t="s">
        <v>160</v>
      </c>
      <c r="AU204" s="153" t="s">
        <v>86</v>
      </c>
      <c r="AV204" s="12" t="s">
        <v>86</v>
      </c>
      <c r="AW204" s="12" t="s">
        <v>32</v>
      </c>
      <c r="AX204" s="12" t="s">
        <v>76</v>
      </c>
      <c r="AY204" s="153" t="s">
        <v>142</v>
      </c>
    </row>
    <row r="205" spans="2:65" s="13" customFormat="1">
      <c r="B205" s="159"/>
      <c r="D205" s="152" t="s">
        <v>160</v>
      </c>
      <c r="E205" s="160" t="s">
        <v>1</v>
      </c>
      <c r="F205" s="161" t="s">
        <v>162</v>
      </c>
      <c r="H205" s="162">
        <v>12</v>
      </c>
      <c r="I205" s="163"/>
      <c r="L205" s="159"/>
      <c r="M205" s="164"/>
      <c r="T205" s="165"/>
      <c r="AT205" s="160" t="s">
        <v>160</v>
      </c>
      <c r="AU205" s="160" t="s">
        <v>86</v>
      </c>
      <c r="AV205" s="13" t="s">
        <v>148</v>
      </c>
      <c r="AW205" s="13" t="s">
        <v>32</v>
      </c>
      <c r="AX205" s="13" t="s">
        <v>84</v>
      </c>
      <c r="AY205" s="160" t="s">
        <v>142</v>
      </c>
    </row>
    <row r="206" spans="2:65" s="1" customFormat="1" ht="24.2" customHeight="1">
      <c r="B206" s="32"/>
      <c r="C206" s="137" t="s">
        <v>254</v>
      </c>
      <c r="D206" s="137" t="s">
        <v>144</v>
      </c>
      <c r="E206" s="138" t="s">
        <v>605</v>
      </c>
      <c r="F206" s="139" t="s">
        <v>606</v>
      </c>
      <c r="G206" s="140" t="s">
        <v>283</v>
      </c>
      <c r="H206" s="141">
        <v>66</v>
      </c>
      <c r="I206" s="142"/>
      <c r="J206" s="143">
        <f>ROUND(I206*H206,2)</f>
        <v>0</v>
      </c>
      <c r="K206" s="144"/>
      <c r="L206" s="32"/>
      <c r="M206" s="145" t="s">
        <v>1</v>
      </c>
      <c r="N206" s="146" t="s">
        <v>41</v>
      </c>
      <c r="P206" s="147">
        <f>O206*H206</f>
        <v>0</v>
      </c>
      <c r="Q206" s="147">
        <v>6.4999999999999997E-4</v>
      </c>
      <c r="R206" s="147">
        <f>Q206*H206</f>
        <v>4.2900000000000001E-2</v>
      </c>
      <c r="S206" s="147">
        <v>1E-3</v>
      </c>
      <c r="T206" s="148">
        <f>S206*H206</f>
        <v>6.6000000000000003E-2</v>
      </c>
      <c r="AR206" s="149" t="s">
        <v>148</v>
      </c>
      <c r="AT206" s="149" t="s">
        <v>144</v>
      </c>
      <c r="AU206" s="149" t="s">
        <v>86</v>
      </c>
      <c r="AY206" s="17" t="s">
        <v>142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7" t="s">
        <v>84</v>
      </c>
      <c r="BK206" s="150">
        <f>ROUND(I206*H206,2)</f>
        <v>0</v>
      </c>
      <c r="BL206" s="17" t="s">
        <v>148</v>
      </c>
      <c r="BM206" s="149" t="s">
        <v>607</v>
      </c>
    </row>
    <row r="207" spans="2:65" s="12" customFormat="1">
      <c r="B207" s="151"/>
      <c r="D207" s="152" t="s">
        <v>160</v>
      </c>
      <c r="E207" s="153" t="s">
        <v>1</v>
      </c>
      <c r="F207" s="154" t="s">
        <v>608</v>
      </c>
      <c r="H207" s="155">
        <v>37.200000000000003</v>
      </c>
      <c r="I207" s="156"/>
      <c r="L207" s="151"/>
      <c r="M207" s="157"/>
      <c r="T207" s="158"/>
      <c r="AT207" s="153" t="s">
        <v>160</v>
      </c>
      <c r="AU207" s="153" t="s">
        <v>86</v>
      </c>
      <c r="AV207" s="12" t="s">
        <v>86</v>
      </c>
      <c r="AW207" s="12" t="s">
        <v>32</v>
      </c>
      <c r="AX207" s="12" t="s">
        <v>76</v>
      </c>
      <c r="AY207" s="153" t="s">
        <v>142</v>
      </c>
    </row>
    <row r="208" spans="2:65" s="12" customFormat="1">
      <c r="B208" s="151"/>
      <c r="D208" s="152" t="s">
        <v>160</v>
      </c>
      <c r="E208" s="153" t="s">
        <v>1</v>
      </c>
      <c r="F208" s="154" t="s">
        <v>609</v>
      </c>
      <c r="H208" s="155">
        <v>28.8</v>
      </c>
      <c r="I208" s="156"/>
      <c r="L208" s="151"/>
      <c r="M208" s="157"/>
      <c r="T208" s="158"/>
      <c r="AT208" s="153" t="s">
        <v>160</v>
      </c>
      <c r="AU208" s="153" t="s">
        <v>86</v>
      </c>
      <c r="AV208" s="12" t="s">
        <v>86</v>
      </c>
      <c r="AW208" s="12" t="s">
        <v>32</v>
      </c>
      <c r="AX208" s="12" t="s">
        <v>76</v>
      </c>
      <c r="AY208" s="153" t="s">
        <v>142</v>
      </c>
    </row>
    <row r="209" spans="2:65" s="13" customFormat="1">
      <c r="B209" s="159"/>
      <c r="D209" s="152" t="s">
        <v>160</v>
      </c>
      <c r="E209" s="160" t="s">
        <v>1</v>
      </c>
      <c r="F209" s="161" t="s">
        <v>162</v>
      </c>
      <c r="H209" s="162">
        <v>66</v>
      </c>
      <c r="I209" s="163"/>
      <c r="L209" s="159"/>
      <c r="M209" s="164"/>
      <c r="T209" s="165"/>
      <c r="AT209" s="160" t="s">
        <v>160</v>
      </c>
      <c r="AU209" s="160" t="s">
        <v>86</v>
      </c>
      <c r="AV209" s="13" t="s">
        <v>148</v>
      </c>
      <c r="AW209" s="13" t="s">
        <v>32</v>
      </c>
      <c r="AX209" s="13" t="s">
        <v>84</v>
      </c>
      <c r="AY209" s="160" t="s">
        <v>142</v>
      </c>
    </row>
    <row r="210" spans="2:65" s="11" customFormat="1" ht="22.9" customHeight="1">
      <c r="B210" s="125"/>
      <c r="D210" s="126" t="s">
        <v>75</v>
      </c>
      <c r="E210" s="135" t="s">
        <v>610</v>
      </c>
      <c r="F210" s="135" t="s">
        <v>611</v>
      </c>
      <c r="I210" s="128"/>
      <c r="J210" s="136">
        <f>BK210</f>
        <v>0</v>
      </c>
      <c r="L210" s="125"/>
      <c r="M210" s="130"/>
      <c r="P210" s="131">
        <f>SUM(P211:P215)</f>
        <v>0</v>
      </c>
      <c r="R210" s="131">
        <f>SUM(R211:R215)</f>
        <v>0</v>
      </c>
      <c r="T210" s="132">
        <f>SUM(T211:T215)</f>
        <v>0</v>
      </c>
      <c r="AR210" s="126" t="s">
        <v>84</v>
      </c>
      <c r="AT210" s="133" t="s">
        <v>75</v>
      </c>
      <c r="AU210" s="133" t="s">
        <v>84</v>
      </c>
      <c r="AY210" s="126" t="s">
        <v>142</v>
      </c>
      <c r="BK210" s="134">
        <f>SUM(BK211:BK215)</f>
        <v>0</v>
      </c>
    </row>
    <row r="211" spans="2:65" s="1" customFormat="1" ht="33" customHeight="1">
      <c r="B211" s="32"/>
      <c r="C211" s="137" t="s">
        <v>259</v>
      </c>
      <c r="D211" s="137" t="s">
        <v>144</v>
      </c>
      <c r="E211" s="138" t="s">
        <v>612</v>
      </c>
      <c r="F211" s="139" t="s">
        <v>613</v>
      </c>
      <c r="G211" s="140" t="s">
        <v>179</v>
      </c>
      <c r="H211" s="141">
        <v>6.6000000000000003E-2</v>
      </c>
      <c r="I211" s="142"/>
      <c r="J211" s="143">
        <f>ROUND(I211*H211,2)</f>
        <v>0</v>
      </c>
      <c r="K211" s="144"/>
      <c r="L211" s="32"/>
      <c r="M211" s="145" t="s">
        <v>1</v>
      </c>
      <c r="N211" s="146" t="s">
        <v>41</v>
      </c>
      <c r="P211" s="147">
        <f>O211*H211</f>
        <v>0</v>
      </c>
      <c r="Q211" s="147">
        <v>0</v>
      </c>
      <c r="R211" s="147">
        <f>Q211*H211</f>
        <v>0</v>
      </c>
      <c r="S211" s="147">
        <v>0</v>
      </c>
      <c r="T211" s="148">
        <f>S211*H211</f>
        <v>0</v>
      </c>
      <c r="AR211" s="149" t="s">
        <v>148</v>
      </c>
      <c r="AT211" s="149" t="s">
        <v>144</v>
      </c>
      <c r="AU211" s="149" t="s">
        <v>86</v>
      </c>
      <c r="AY211" s="17" t="s">
        <v>142</v>
      </c>
      <c r="BE211" s="150">
        <f>IF(N211="základní",J211,0)</f>
        <v>0</v>
      </c>
      <c r="BF211" s="150">
        <f>IF(N211="snížená",J211,0)</f>
        <v>0</v>
      </c>
      <c r="BG211" s="150">
        <f>IF(N211="zákl. přenesená",J211,0)</f>
        <v>0</v>
      </c>
      <c r="BH211" s="150">
        <f>IF(N211="sníž. přenesená",J211,0)</f>
        <v>0</v>
      </c>
      <c r="BI211" s="150">
        <f>IF(N211="nulová",J211,0)</f>
        <v>0</v>
      </c>
      <c r="BJ211" s="17" t="s">
        <v>84</v>
      </c>
      <c r="BK211" s="150">
        <f>ROUND(I211*H211,2)</f>
        <v>0</v>
      </c>
      <c r="BL211" s="17" t="s">
        <v>148</v>
      </c>
      <c r="BM211" s="149" t="s">
        <v>614</v>
      </c>
    </row>
    <row r="212" spans="2:65" s="1" customFormat="1" ht="33" customHeight="1">
      <c r="B212" s="32"/>
      <c r="C212" s="137" t="s">
        <v>264</v>
      </c>
      <c r="D212" s="137" t="s">
        <v>144</v>
      </c>
      <c r="E212" s="138" t="s">
        <v>615</v>
      </c>
      <c r="F212" s="139" t="s">
        <v>616</v>
      </c>
      <c r="G212" s="140" t="s">
        <v>179</v>
      </c>
      <c r="H212" s="141">
        <v>6.6000000000000003E-2</v>
      </c>
      <c r="I212" s="142"/>
      <c r="J212" s="143">
        <f>ROUND(I212*H212,2)</f>
        <v>0</v>
      </c>
      <c r="K212" s="144"/>
      <c r="L212" s="32"/>
      <c r="M212" s="145" t="s">
        <v>1</v>
      </c>
      <c r="N212" s="146" t="s">
        <v>41</v>
      </c>
      <c r="P212" s="147">
        <f>O212*H212</f>
        <v>0</v>
      </c>
      <c r="Q212" s="147">
        <v>0</v>
      </c>
      <c r="R212" s="147">
        <f>Q212*H212</f>
        <v>0</v>
      </c>
      <c r="S212" s="147">
        <v>0</v>
      </c>
      <c r="T212" s="148">
        <f>S212*H212</f>
        <v>0</v>
      </c>
      <c r="AR212" s="149" t="s">
        <v>148</v>
      </c>
      <c r="AT212" s="149" t="s">
        <v>144</v>
      </c>
      <c r="AU212" s="149" t="s">
        <v>86</v>
      </c>
      <c r="AY212" s="17" t="s">
        <v>142</v>
      </c>
      <c r="BE212" s="150">
        <f>IF(N212="základní",J212,0)</f>
        <v>0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7" t="s">
        <v>84</v>
      </c>
      <c r="BK212" s="150">
        <f>ROUND(I212*H212,2)</f>
        <v>0</v>
      </c>
      <c r="BL212" s="17" t="s">
        <v>148</v>
      </c>
      <c r="BM212" s="149" t="s">
        <v>617</v>
      </c>
    </row>
    <row r="213" spans="2:65" s="1" customFormat="1" ht="24.2" customHeight="1">
      <c r="B213" s="32"/>
      <c r="C213" s="137" t="s">
        <v>269</v>
      </c>
      <c r="D213" s="137" t="s">
        <v>144</v>
      </c>
      <c r="E213" s="138" t="s">
        <v>618</v>
      </c>
      <c r="F213" s="139" t="s">
        <v>619</v>
      </c>
      <c r="G213" s="140" t="s">
        <v>179</v>
      </c>
      <c r="H213" s="141">
        <v>6.6000000000000003E-2</v>
      </c>
      <c r="I213" s="142"/>
      <c r="J213" s="143">
        <f>ROUND(I213*H213,2)</f>
        <v>0</v>
      </c>
      <c r="K213" s="144"/>
      <c r="L213" s="32"/>
      <c r="M213" s="145" t="s">
        <v>1</v>
      </c>
      <c r="N213" s="146" t="s">
        <v>41</v>
      </c>
      <c r="P213" s="147">
        <f>O213*H213</f>
        <v>0</v>
      </c>
      <c r="Q213" s="147">
        <v>0</v>
      </c>
      <c r="R213" s="147">
        <f>Q213*H213</f>
        <v>0</v>
      </c>
      <c r="S213" s="147">
        <v>0</v>
      </c>
      <c r="T213" s="148">
        <f>S213*H213</f>
        <v>0</v>
      </c>
      <c r="AR213" s="149" t="s">
        <v>148</v>
      </c>
      <c r="AT213" s="149" t="s">
        <v>144</v>
      </c>
      <c r="AU213" s="149" t="s">
        <v>86</v>
      </c>
      <c r="AY213" s="17" t="s">
        <v>142</v>
      </c>
      <c r="BE213" s="150">
        <f>IF(N213="základní",J213,0)</f>
        <v>0</v>
      </c>
      <c r="BF213" s="150">
        <f>IF(N213="snížená",J213,0)</f>
        <v>0</v>
      </c>
      <c r="BG213" s="150">
        <f>IF(N213="zákl. přenesená",J213,0)</f>
        <v>0</v>
      </c>
      <c r="BH213" s="150">
        <f>IF(N213="sníž. přenesená",J213,0)</f>
        <v>0</v>
      </c>
      <c r="BI213" s="150">
        <f>IF(N213="nulová",J213,0)</f>
        <v>0</v>
      </c>
      <c r="BJ213" s="17" t="s">
        <v>84</v>
      </c>
      <c r="BK213" s="150">
        <f>ROUND(I213*H213,2)</f>
        <v>0</v>
      </c>
      <c r="BL213" s="17" t="s">
        <v>148</v>
      </c>
      <c r="BM213" s="149" t="s">
        <v>620</v>
      </c>
    </row>
    <row r="214" spans="2:65" s="1" customFormat="1" ht="24.2" customHeight="1">
      <c r="B214" s="32"/>
      <c r="C214" s="137" t="s">
        <v>274</v>
      </c>
      <c r="D214" s="137" t="s">
        <v>144</v>
      </c>
      <c r="E214" s="138" t="s">
        <v>621</v>
      </c>
      <c r="F214" s="139" t="s">
        <v>622</v>
      </c>
      <c r="G214" s="140" t="s">
        <v>179</v>
      </c>
      <c r="H214" s="141">
        <v>6.6000000000000003E-2</v>
      </c>
      <c r="I214" s="142"/>
      <c r="J214" s="143">
        <f>ROUND(I214*H214,2)</f>
        <v>0</v>
      </c>
      <c r="K214" s="144"/>
      <c r="L214" s="32"/>
      <c r="M214" s="145" t="s">
        <v>1</v>
      </c>
      <c r="N214" s="146" t="s">
        <v>41</v>
      </c>
      <c r="P214" s="147">
        <f>O214*H214</f>
        <v>0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AR214" s="149" t="s">
        <v>148</v>
      </c>
      <c r="AT214" s="149" t="s">
        <v>144</v>
      </c>
      <c r="AU214" s="149" t="s">
        <v>86</v>
      </c>
      <c r="AY214" s="17" t="s">
        <v>142</v>
      </c>
      <c r="BE214" s="150">
        <f>IF(N214="základní",J214,0)</f>
        <v>0</v>
      </c>
      <c r="BF214" s="150">
        <f>IF(N214="snížená",J214,0)</f>
        <v>0</v>
      </c>
      <c r="BG214" s="150">
        <f>IF(N214="zákl. přenesená",J214,0)</f>
        <v>0</v>
      </c>
      <c r="BH214" s="150">
        <f>IF(N214="sníž. přenesená",J214,0)</f>
        <v>0</v>
      </c>
      <c r="BI214" s="150">
        <f>IF(N214="nulová",J214,0)</f>
        <v>0</v>
      </c>
      <c r="BJ214" s="17" t="s">
        <v>84</v>
      </c>
      <c r="BK214" s="150">
        <f>ROUND(I214*H214,2)</f>
        <v>0</v>
      </c>
      <c r="BL214" s="17" t="s">
        <v>148</v>
      </c>
      <c r="BM214" s="149" t="s">
        <v>623</v>
      </c>
    </row>
    <row r="215" spans="2:65" s="1" customFormat="1" ht="21.75" customHeight="1">
      <c r="B215" s="32"/>
      <c r="C215" s="137" t="s">
        <v>280</v>
      </c>
      <c r="D215" s="137" t="s">
        <v>144</v>
      </c>
      <c r="E215" s="138" t="s">
        <v>624</v>
      </c>
      <c r="F215" s="139" t="s">
        <v>625</v>
      </c>
      <c r="G215" s="140" t="s">
        <v>179</v>
      </c>
      <c r="H215" s="141">
        <v>3.387</v>
      </c>
      <c r="I215" s="142"/>
      <c r="J215" s="143">
        <f>ROUND(I215*H215,2)</f>
        <v>0</v>
      </c>
      <c r="K215" s="144"/>
      <c r="L215" s="32"/>
      <c r="M215" s="145" t="s">
        <v>1</v>
      </c>
      <c r="N215" s="146" t="s">
        <v>41</v>
      </c>
      <c r="P215" s="147">
        <f>O215*H215</f>
        <v>0</v>
      </c>
      <c r="Q215" s="147">
        <v>0</v>
      </c>
      <c r="R215" s="147">
        <f>Q215*H215</f>
        <v>0</v>
      </c>
      <c r="S215" s="147">
        <v>0</v>
      </c>
      <c r="T215" s="148">
        <f>S215*H215</f>
        <v>0</v>
      </c>
      <c r="AR215" s="149" t="s">
        <v>148</v>
      </c>
      <c r="AT215" s="149" t="s">
        <v>144</v>
      </c>
      <c r="AU215" s="149" t="s">
        <v>86</v>
      </c>
      <c r="AY215" s="17" t="s">
        <v>142</v>
      </c>
      <c r="BE215" s="150">
        <f>IF(N215="základní",J215,0)</f>
        <v>0</v>
      </c>
      <c r="BF215" s="150">
        <f>IF(N215="snížená",J215,0)</f>
        <v>0</v>
      </c>
      <c r="BG215" s="150">
        <f>IF(N215="zákl. přenesená",J215,0)</f>
        <v>0</v>
      </c>
      <c r="BH215" s="150">
        <f>IF(N215="sníž. přenesená",J215,0)</f>
        <v>0</v>
      </c>
      <c r="BI215" s="150">
        <f>IF(N215="nulová",J215,0)</f>
        <v>0</v>
      </c>
      <c r="BJ215" s="17" t="s">
        <v>84</v>
      </c>
      <c r="BK215" s="150">
        <f>ROUND(I215*H215,2)</f>
        <v>0</v>
      </c>
      <c r="BL215" s="17" t="s">
        <v>148</v>
      </c>
      <c r="BM215" s="149" t="s">
        <v>626</v>
      </c>
    </row>
    <row r="216" spans="2:65" s="11" customFormat="1" ht="22.9" customHeight="1">
      <c r="B216" s="125"/>
      <c r="D216" s="126" t="s">
        <v>75</v>
      </c>
      <c r="E216" s="135" t="s">
        <v>299</v>
      </c>
      <c r="F216" s="135" t="s">
        <v>300</v>
      </c>
      <c r="I216" s="128"/>
      <c r="J216" s="136">
        <f>BK216</f>
        <v>0</v>
      </c>
      <c r="L216" s="125"/>
      <c r="M216" s="130"/>
      <c r="P216" s="131">
        <f>P217</f>
        <v>0</v>
      </c>
      <c r="R216" s="131">
        <f>R217</f>
        <v>0</v>
      </c>
      <c r="T216" s="132">
        <f>T217</f>
        <v>0</v>
      </c>
      <c r="AR216" s="126" t="s">
        <v>84</v>
      </c>
      <c r="AT216" s="133" t="s">
        <v>75</v>
      </c>
      <c r="AU216" s="133" t="s">
        <v>84</v>
      </c>
      <c r="AY216" s="126" t="s">
        <v>142</v>
      </c>
      <c r="BK216" s="134">
        <f>BK217</f>
        <v>0</v>
      </c>
    </row>
    <row r="217" spans="2:65" s="1" customFormat="1" ht="21.75" customHeight="1">
      <c r="B217" s="32"/>
      <c r="C217" s="137" t="s">
        <v>285</v>
      </c>
      <c r="D217" s="137" t="s">
        <v>144</v>
      </c>
      <c r="E217" s="138" t="s">
        <v>302</v>
      </c>
      <c r="F217" s="139" t="s">
        <v>303</v>
      </c>
      <c r="G217" s="140" t="s">
        <v>179</v>
      </c>
      <c r="H217" s="141">
        <v>76.108000000000004</v>
      </c>
      <c r="I217" s="142"/>
      <c r="J217" s="143">
        <f>ROUND(I217*H217,2)</f>
        <v>0</v>
      </c>
      <c r="K217" s="144"/>
      <c r="L217" s="32"/>
      <c r="M217" s="145" t="s">
        <v>1</v>
      </c>
      <c r="N217" s="146" t="s">
        <v>41</v>
      </c>
      <c r="P217" s="147">
        <f>O217*H217</f>
        <v>0</v>
      </c>
      <c r="Q217" s="147">
        <v>0</v>
      </c>
      <c r="R217" s="147">
        <f>Q217*H217</f>
        <v>0</v>
      </c>
      <c r="S217" s="147">
        <v>0</v>
      </c>
      <c r="T217" s="148">
        <f>S217*H217</f>
        <v>0</v>
      </c>
      <c r="AR217" s="149" t="s">
        <v>148</v>
      </c>
      <c r="AT217" s="149" t="s">
        <v>144</v>
      </c>
      <c r="AU217" s="149" t="s">
        <v>86</v>
      </c>
      <c r="AY217" s="17" t="s">
        <v>142</v>
      </c>
      <c r="BE217" s="150">
        <f>IF(N217="základní",J217,0)</f>
        <v>0</v>
      </c>
      <c r="BF217" s="150">
        <f>IF(N217="snížená",J217,0)</f>
        <v>0</v>
      </c>
      <c r="BG217" s="150">
        <f>IF(N217="zákl. přenesená",J217,0)</f>
        <v>0</v>
      </c>
      <c r="BH217" s="150">
        <f>IF(N217="sníž. přenesená",J217,0)</f>
        <v>0</v>
      </c>
      <c r="BI217" s="150">
        <f>IF(N217="nulová",J217,0)</f>
        <v>0</v>
      </c>
      <c r="BJ217" s="17" t="s">
        <v>84</v>
      </c>
      <c r="BK217" s="150">
        <f>ROUND(I217*H217,2)</f>
        <v>0</v>
      </c>
      <c r="BL217" s="17" t="s">
        <v>148</v>
      </c>
      <c r="BM217" s="149" t="s">
        <v>627</v>
      </c>
    </row>
    <row r="218" spans="2:65" s="11" customFormat="1" ht="25.9" customHeight="1">
      <c r="B218" s="125"/>
      <c r="D218" s="126" t="s">
        <v>75</v>
      </c>
      <c r="E218" s="127" t="s">
        <v>305</v>
      </c>
      <c r="F218" s="127" t="s">
        <v>306</v>
      </c>
      <c r="I218" s="128"/>
      <c r="J218" s="129">
        <f>BK218</f>
        <v>0</v>
      </c>
      <c r="L218" s="125"/>
      <c r="M218" s="130"/>
      <c r="P218" s="131">
        <f>P219+P236</f>
        <v>0</v>
      </c>
      <c r="R218" s="131">
        <f>R219+R236</f>
        <v>4.1250000000000002E-3</v>
      </c>
      <c r="T218" s="132">
        <f>T219+T236</f>
        <v>0</v>
      </c>
      <c r="AR218" s="126" t="s">
        <v>86</v>
      </c>
      <c r="AT218" s="133" t="s">
        <v>75</v>
      </c>
      <c r="AU218" s="133" t="s">
        <v>76</v>
      </c>
      <c r="AY218" s="126" t="s">
        <v>142</v>
      </c>
      <c r="BK218" s="134">
        <f>BK219+BK236</f>
        <v>0</v>
      </c>
    </row>
    <row r="219" spans="2:65" s="11" customFormat="1" ht="22.9" customHeight="1">
      <c r="B219" s="125"/>
      <c r="D219" s="126" t="s">
        <v>75</v>
      </c>
      <c r="E219" s="135" t="s">
        <v>628</v>
      </c>
      <c r="F219" s="135" t="s">
        <v>629</v>
      </c>
      <c r="I219" s="128"/>
      <c r="J219" s="136">
        <f>BK219</f>
        <v>0</v>
      </c>
      <c r="L219" s="125"/>
      <c r="M219" s="130"/>
      <c r="P219" s="131">
        <f>SUM(P220:P235)</f>
        <v>0</v>
      </c>
      <c r="R219" s="131">
        <f>SUM(R220:R235)</f>
        <v>0</v>
      </c>
      <c r="T219" s="132">
        <f>SUM(T220:T235)</f>
        <v>0</v>
      </c>
      <c r="AR219" s="126" t="s">
        <v>86</v>
      </c>
      <c r="AT219" s="133" t="s">
        <v>75</v>
      </c>
      <c r="AU219" s="133" t="s">
        <v>84</v>
      </c>
      <c r="AY219" s="126" t="s">
        <v>142</v>
      </c>
      <c r="BK219" s="134">
        <f>SUM(BK220:BK235)</f>
        <v>0</v>
      </c>
    </row>
    <row r="220" spans="2:65" s="1" customFormat="1" ht="21.75" customHeight="1">
      <c r="B220" s="32"/>
      <c r="C220" s="137" t="s">
        <v>290</v>
      </c>
      <c r="D220" s="137" t="s">
        <v>144</v>
      </c>
      <c r="E220" s="138" t="s">
        <v>630</v>
      </c>
      <c r="F220" s="139" t="s">
        <v>631</v>
      </c>
      <c r="G220" s="140" t="s">
        <v>632</v>
      </c>
      <c r="H220" s="141">
        <v>4025</v>
      </c>
      <c r="I220" s="142"/>
      <c r="J220" s="143">
        <f>ROUND(I220*H220,2)</f>
        <v>0</v>
      </c>
      <c r="K220" s="144"/>
      <c r="L220" s="32"/>
      <c r="M220" s="145" t="s">
        <v>1</v>
      </c>
      <c r="N220" s="146" t="s">
        <v>41</v>
      </c>
      <c r="P220" s="147">
        <f>O220*H220</f>
        <v>0</v>
      </c>
      <c r="Q220" s="147">
        <v>0</v>
      </c>
      <c r="R220" s="147">
        <f>Q220*H220</f>
        <v>0</v>
      </c>
      <c r="S220" s="147">
        <v>0</v>
      </c>
      <c r="T220" s="148">
        <f>S220*H220</f>
        <v>0</v>
      </c>
      <c r="AR220" s="149" t="s">
        <v>224</v>
      </c>
      <c r="AT220" s="149" t="s">
        <v>144</v>
      </c>
      <c r="AU220" s="149" t="s">
        <v>86</v>
      </c>
      <c r="AY220" s="17" t="s">
        <v>142</v>
      </c>
      <c r="BE220" s="150">
        <f>IF(N220="základní",J220,0)</f>
        <v>0</v>
      </c>
      <c r="BF220" s="150">
        <f>IF(N220="snížená",J220,0)</f>
        <v>0</v>
      </c>
      <c r="BG220" s="150">
        <f>IF(N220="zákl. přenesená",J220,0)</f>
        <v>0</v>
      </c>
      <c r="BH220" s="150">
        <f>IF(N220="sníž. přenesená",J220,0)</f>
        <v>0</v>
      </c>
      <c r="BI220" s="150">
        <f>IF(N220="nulová",J220,0)</f>
        <v>0</v>
      </c>
      <c r="BJ220" s="17" t="s">
        <v>84</v>
      </c>
      <c r="BK220" s="150">
        <f>ROUND(I220*H220,2)</f>
        <v>0</v>
      </c>
      <c r="BL220" s="17" t="s">
        <v>224</v>
      </c>
      <c r="BM220" s="149" t="s">
        <v>633</v>
      </c>
    </row>
    <row r="221" spans="2:65" s="1" customFormat="1">
      <c r="B221" s="32"/>
      <c r="D221" s="152" t="s">
        <v>313</v>
      </c>
      <c r="F221" s="190" t="s">
        <v>634</v>
      </c>
      <c r="I221" s="191"/>
      <c r="L221" s="32"/>
      <c r="M221" s="192"/>
      <c r="T221" s="56"/>
      <c r="AT221" s="17" t="s">
        <v>313</v>
      </c>
      <c r="AU221" s="17" t="s">
        <v>86</v>
      </c>
    </row>
    <row r="222" spans="2:65" s="14" customFormat="1">
      <c r="B222" s="177"/>
      <c r="D222" s="152" t="s">
        <v>160</v>
      </c>
      <c r="E222" s="178" t="s">
        <v>1</v>
      </c>
      <c r="F222" s="179" t="s">
        <v>349</v>
      </c>
      <c r="H222" s="178" t="s">
        <v>1</v>
      </c>
      <c r="I222" s="180"/>
      <c r="L222" s="177"/>
      <c r="M222" s="181"/>
      <c r="T222" s="182"/>
      <c r="AT222" s="178" t="s">
        <v>160</v>
      </c>
      <c r="AU222" s="178" t="s">
        <v>86</v>
      </c>
      <c r="AV222" s="14" t="s">
        <v>84</v>
      </c>
      <c r="AW222" s="14" t="s">
        <v>32</v>
      </c>
      <c r="AX222" s="14" t="s">
        <v>76</v>
      </c>
      <c r="AY222" s="178" t="s">
        <v>142</v>
      </c>
    </row>
    <row r="223" spans="2:65" s="12" customFormat="1">
      <c r="B223" s="151"/>
      <c r="D223" s="152" t="s">
        <v>160</v>
      </c>
      <c r="E223" s="153" t="s">
        <v>1</v>
      </c>
      <c r="F223" s="154" t="s">
        <v>635</v>
      </c>
      <c r="H223" s="155">
        <v>3500</v>
      </c>
      <c r="I223" s="156"/>
      <c r="L223" s="151"/>
      <c r="M223" s="157"/>
      <c r="T223" s="158"/>
      <c r="AT223" s="153" t="s">
        <v>160</v>
      </c>
      <c r="AU223" s="153" t="s">
        <v>86</v>
      </c>
      <c r="AV223" s="12" t="s">
        <v>86</v>
      </c>
      <c r="AW223" s="12" t="s">
        <v>32</v>
      </c>
      <c r="AX223" s="12" t="s">
        <v>76</v>
      </c>
      <c r="AY223" s="153" t="s">
        <v>142</v>
      </c>
    </row>
    <row r="224" spans="2:65" s="15" customFormat="1">
      <c r="B224" s="183"/>
      <c r="D224" s="152" t="s">
        <v>160</v>
      </c>
      <c r="E224" s="184" t="s">
        <v>1</v>
      </c>
      <c r="F224" s="185" t="s">
        <v>208</v>
      </c>
      <c r="H224" s="186">
        <v>3500</v>
      </c>
      <c r="I224" s="187"/>
      <c r="L224" s="183"/>
      <c r="M224" s="188"/>
      <c r="T224" s="189"/>
      <c r="AT224" s="184" t="s">
        <v>160</v>
      </c>
      <c r="AU224" s="184" t="s">
        <v>86</v>
      </c>
      <c r="AV224" s="15" t="s">
        <v>153</v>
      </c>
      <c r="AW224" s="15" t="s">
        <v>32</v>
      </c>
      <c r="AX224" s="15" t="s">
        <v>76</v>
      </c>
      <c r="AY224" s="184" t="s">
        <v>142</v>
      </c>
    </row>
    <row r="225" spans="2:65" s="12" customFormat="1">
      <c r="B225" s="151"/>
      <c r="D225" s="152" t="s">
        <v>160</v>
      </c>
      <c r="E225" s="153" t="s">
        <v>1</v>
      </c>
      <c r="F225" s="154" t="s">
        <v>636</v>
      </c>
      <c r="H225" s="155">
        <v>525</v>
      </c>
      <c r="I225" s="156"/>
      <c r="L225" s="151"/>
      <c r="M225" s="157"/>
      <c r="T225" s="158"/>
      <c r="AT225" s="153" t="s">
        <v>160</v>
      </c>
      <c r="AU225" s="153" t="s">
        <v>86</v>
      </c>
      <c r="AV225" s="12" t="s">
        <v>86</v>
      </c>
      <c r="AW225" s="12" t="s">
        <v>32</v>
      </c>
      <c r="AX225" s="12" t="s">
        <v>76</v>
      </c>
      <c r="AY225" s="153" t="s">
        <v>142</v>
      </c>
    </row>
    <row r="226" spans="2:65" s="13" customFormat="1">
      <c r="B226" s="159"/>
      <c r="D226" s="152" t="s">
        <v>160</v>
      </c>
      <c r="E226" s="160" t="s">
        <v>1</v>
      </c>
      <c r="F226" s="161" t="s">
        <v>162</v>
      </c>
      <c r="H226" s="162">
        <v>4025</v>
      </c>
      <c r="I226" s="163"/>
      <c r="L226" s="159"/>
      <c r="M226" s="164"/>
      <c r="T226" s="165"/>
      <c r="AT226" s="160" t="s">
        <v>160</v>
      </c>
      <c r="AU226" s="160" t="s">
        <v>86</v>
      </c>
      <c r="AV226" s="13" t="s">
        <v>148</v>
      </c>
      <c r="AW226" s="13" t="s">
        <v>32</v>
      </c>
      <c r="AX226" s="13" t="s">
        <v>84</v>
      </c>
      <c r="AY226" s="160" t="s">
        <v>142</v>
      </c>
    </row>
    <row r="227" spans="2:65" s="1" customFormat="1" ht="24.2" customHeight="1">
      <c r="B227" s="32"/>
      <c r="C227" s="137" t="s">
        <v>294</v>
      </c>
      <c r="D227" s="137" t="s">
        <v>144</v>
      </c>
      <c r="E227" s="138" t="s">
        <v>637</v>
      </c>
      <c r="F227" s="139" t="s">
        <v>638</v>
      </c>
      <c r="G227" s="140" t="s">
        <v>632</v>
      </c>
      <c r="H227" s="141">
        <v>1330.55</v>
      </c>
      <c r="I227" s="142"/>
      <c r="J227" s="143">
        <f>ROUND(I227*H227,2)</f>
        <v>0</v>
      </c>
      <c r="K227" s="144"/>
      <c r="L227" s="32"/>
      <c r="M227" s="145" t="s">
        <v>1</v>
      </c>
      <c r="N227" s="146" t="s">
        <v>41</v>
      </c>
      <c r="P227" s="147">
        <f>O227*H227</f>
        <v>0</v>
      </c>
      <c r="Q227" s="147">
        <v>0</v>
      </c>
      <c r="R227" s="147">
        <f>Q227*H227</f>
        <v>0</v>
      </c>
      <c r="S227" s="147">
        <v>0</v>
      </c>
      <c r="T227" s="148">
        <f>S227*H227</f>
        <v>0</v>
      </c>
      <c r="AR227" s="149" t="s">
        <v>224</v>
      </c>
      <c r="AT227" s="149" t="s">
        <v>144</v>
      </c>
      <c r="AU227" s="149" t="s">
        <v>86</v>
      </c>
      <c r="AY227" s="17" t="s">
        <v>142</v>
      </c>
      <c r="BE227" s="150">
        <f>IF(N227="základní",J227,0)</f>
        <v>0</v>
      </c>
      <c r="BF227" s="150">
        <f>IF(N227="snížená",J227,0)</f>
        <v>0</v>
      </c>
      <c r="BG227" s="150">
        <f>IF(N227="zákl. přenesená",J227,0)</f>
        <v>0</v>
      </c>
      <c r="BH227" s="150">
        <f>IF(N227="sníž. přenesená",J227,0)</f>
        <v>0</v>
      </c>
      <c r="BI227" s="150">
        <f>IF(N227="nulová",J227,0)</f>
        <v>0</v>
      </c>
      <c r="BJ227" s="17" t="s">
        <v>84</v>
      </c>
      <c r="BK227" s="150">
        <f>ROUND(I227*H227,2)</f>
        <v>0</v>
      </c>
      <c r="BL227" s="17" t="s">
        <v>224</v>
      </c>
      <c r="BM227" s="149" t="s">
        <v>639</v>
      </c>
    </row>
    <row r="228" spans="2:65" s="1" customFormat="1">
      <c r="B228" s="32"/>
      <c r="D228" s="152" t="s">
        <v>313</v>
      </c>
      <c r="F228" s="190" t="s">
        <v>640</v>
      </c>
      <c r="I228" s="191"/>
      <c r="L228" s="32"/>
      <c r="M228" s="192"/>
      <c r="T228" s="56"/>
      <c r="AT228" s="17" t="s">
        <v>313</v>
      </c>
      <c r="AU228" s="17" t="s">
        <v>86</v>
      </c>
    </row>
    <row r="229" spans="2:65" s="14" customFormat="1">
      <c r="B229" s="177"/>
      <c r="D229" s="152" t="s">
        <v>160</v>
      </c>
      <c r="E229" s="178" t="s">
        <v>1</v>
      </c>
      <c r="F229" s="179" t="s">
        <v>349</v>
      </c>
      <c r="H229" s="178" t="s">
        <v>1</v>
      </c>
      <c r="I229" s="180"/>
      <c r="L229" s="177"/>
      <c r="M229" s="181"/>
      <c r="T229" s="182"/>
      <c r="AT229" s="178" t="s">
        <v>160</v>
      </c>
      <c r="AU229" s="178" t="s">
        <v>86</v>
      </c>
      <c r="AV229" s="14" t="s">
        <v>84</v>
      </c>
      <c r="AW229" s="14" t="s">
        <v>32</v>
      </c>
      <c r="AX229" s="14" t="s">
        <v>76</v>
      </c>
      <c r="AY229" s="178" t="s">
        <v>142</v>
      </c>
    </row>
    <row r="230" spans="2:65" s="12" customFormat="1">
      <c r="B230" s="151"/>
      <c r="D230" s="152" t="s">
        <v>160</v>
      </c>
      <c r="E230" s="153" t="s">
        <v>1</v>
      </c>
      <c r="F230" s="154" t="s">
        <v>641</v>
      </c>
      <c r="H230" s="155">
        <v>575.5</v>
      </c>
      <c r="I230" s="156"/>
      <c r="L230" s="151"/>
      <c r="M230" s="157"/>
      <c r="T230" s="158"/>
      <c r="AT230" s="153" t="s">
        <v>160</v>
      </c>
      <c r="AU230" s="153" t="s">
        <v>86</v>
      </c>
      <c r="AV230" s="12" t="s">
        <v>86</v>
      </c>
      <c r="AW230" s="12" t="s">
        <v>32</v>
      </c>
      <c r="AX230" s="12" t="s">
        <v>76</v>
      </c>
      <c r="AY230" s="153" t="s">
        <v>142</v>
      </c>
    </row>
    <row r="231" spans="2:65" s="12" customFormat="1">
      <c r="B231" s="151"/>
      <c r="D231" s="152" t="s">
        <v>160</v>
      </c>
      <c r="E231" s="153" t="s">
        <v>1</v>
      </c>
      <c r="F231" s="154" t="s">
        <v>642</v>
      </c>
      <c r="H231" s="155">
        <v>581.5</v>
      </c>
      <c r="I231" s="156"/>
      <c r="L231" s="151"/>
      <c r="M231" s="157"/>
      <c r="T231" s="158"/>
      <c r="AT231" s="153" t="s">
        <v>160</v>
      </c>
      <c r="AU231" s="153" t="s">
        <v>86</v>
      </c>
      <c r="AV231" s="12" t="s">
        <v>86</v>
      </c>
      <c r="AW231" s="12" t="s">
        <v>32</v>
      </c>
      <c r="AX231" s="12" t="s">
        <v>76</v>
      </c>
      <c r="AY231" s="153" t="s">
        <v>142</v>
      </c>
    </row>
    <row r="232" spans="2:65" s="15" customFormat="1">
      <c r="B232" s="183"/>
      <c r="D232" s="152" t="s">
        <v>160</v>
      </c>
      <c r="E232" s="184" t="s">
        <v>1</v>
      </c>
      <c r="F232" s="185" t="s">
        <v>208</v>
      </c>
      <c r="H232" s="186">
        <v>1157</v>
      </c>
      <c r="I232" s="187"/>
      <c r="L232" s="183"/>
      <c r="M232" s="188"/>
      <c r="T232" s="189"/>
      <c r="AT232" s="184" t="s">
        <v>160</v>
      </c>
      <c r="AU232" s="184" t="s">
        <v>86</v>
      </c>
      <c r="AV232" s="15" t="s">
        <v>153</v>
      </c>
      <c r="AW232" s="15" t="s">
        <v>32</v>
      </c>
      <c r="AX232" s="15" t="s">
        <v>76</v>
      </c>
      <c r="AY232" s="184" t="s">
        <v>142</v>
      </c>
    </row>
    <row r="233" spans="2:65" s="12" customFormat="1">
      <c r="B233" s="151"/>
      <c r="D233" s="152" t="s">
        <v>160</v>
      </c>
      <c r="E233" s="153" t="s">
        <v>1</v>
      </c>
      <c r="F233" s="154" t="s">
        <v>643</v>
      </c>
      <c r="H233" s="155">
        <v>173.55</v>
      </c>
      <c r="I233" s="156"/>
      <c r="L233" s="151"/>
      <c r="M233" s="157"/>
      <c r="T233" s="158"/>
      <c r="AT233" s="153" t="s">
        <v>160</v>
      </c>
      <c r="AU233" s="153" t="s">
        <v>86</v>
      </c>
      <c r="AV233" s="12" t="s">
        <v>86</v>
      </c>
      <c r="AW233" s="12" t="s">
        <v>32</v>
      </c>
      <c r="AX233" s="12" t="s">
        <v>76</v>
      </c>
      <c r="AY233" s="153" t="s">
        <v>142</v>
      </c>
    </row>
    <row r="234" spans="2:65" s="13" customFormat="1">
      <c r="B234" s="159"/>
      <c r="D234" s="152" t="s">
        <v>160</v>
      </c>
      <c r="E234" s="160" t="s">
        <v>1</v>
      </c>
      <c r="F234" s="161" t="s">
        <v>162</v>
      </c>
      <c r="H234" s="162">
        <v>1330.55</v>
      </c>
      <c r="I234" s="163"/>
      <c r="L234" s="159"/>
      <c r="M234" s="164"/>
      <c r="T234" s="165"/>
      <c r="AT234" s="160" t="s">
        <v>160</v>
      </c>
      <c r="AU234" s="160" t="s">
        <v>86</v>
      </c>
      <c r="AV234" s="13" t="s">
        <v>148</v>
      </c>
      <c r="AW234" s="13" t="s">
        <v>32</v>
      </c>
      <c r="AX234" s="13" t="s">
        <v>84</v>
      </c>
      <c r="AY234" s="160" t="s">
        <v>142</v>
      </c>
    </row>
    <row r="235" spans="2:65" s="1" customFormat="1" ht="24.2" customHeight="1">
      <c r="B235" s="32"/>
      <c r="C235" s="137" t="s">
        <v>301</v>
      </c>
      <c r="D235" s="137" t="s">
        <v>144</v>
      </c>
      <c r="E235" s="138" t="s">
        <v>644</v>
      </c>
      <c r="F235" s="139" t="s">
        <v>645</v>
      </c>
      <c r="G235" s="140" t="s">
        <v>329</v>
      </c>
      <c r="H235" s="193"/>
      <c r="I235" s="142"/>
      <c r="J235" s="143">
        <f>ROUND(I235*H235,2)</f>
        <v>0</v>
      </c>
      <c r="K235" s="144"/>
      <c r="L235" s="32"/>
      <c r="M235" s="145" t="s">
        <v>1</v>
      </c>
      <c r="N235" s="146" t="s">
        <v>41</v>
      </c>
      <c r="P235" s="147">
        <f>O235*H235</f>
        <v>0</v>
      </c>
      <c r="Q235" s="147">
        <v>0</v>
      </c>
      <c r="R235" s="147">
        <f>Q235*H235</f>
        <v>0</v>
      </c>
      <c r="S235" s="147">
        <v>0</v>
      </c>
      <c r="T235" s="148">
        <f>S235*H235</f>
        <v>0</v>
      </c>
      <c r="AR235" s="149" t="s">
        <v>224</v>
      </c>
      <c r="AT235" s="149" t="s">
        <v>144</v>
      </c>
      <c r="AU235" s="149" t="s">
        <v>86</v>
      </c>
      <c r="AY235" s="17" t="s">
        <v>142</v>
      </c>
      <c r="BE235" s="150">
        <f>IF(N235="základní",J235,0)</f>
        <v>0</v>
      </c>
      <c r="BF235" s="150">
        <f>IF(N235="snížená",J235,0)</f>
        <v>0</v>
      </c>
      <c r="BG235" s="150">
        <f>IF(N235="zákl. přenesená",J235,0)</f>
        <v>0</v>
      </c>
      <c r="BH235" s="150">
        <f>IF(N235="sníž. přenesená",J235,0)</f>
        <v>0</v>
      </c>
      <c r="BI235" s="150">
        <f>IF(N235="nulová",J235,0)</f>
        <v>0</v>
      </c>
      <c r="BJ235" s="17" t="s">
        <v>84</v>
      </c>
      <c r="BK235" s="150">
        <f>ROUND(I235*H235,2)</f>
        <v>0</v>
      </c>
      <c r="BL235" s="17" t="s">
        <v>224</v>
      </c>
      <c r="BM235" s="149" t="s">
        <v>646</v>
      </c>
    </row>
    <row r="236" spans="2:65" s="11" customFormat="1" ht="22.9" customHeight="1">
      <c r="B236" s="125"/>
      <c r="D236" s="126" t="s">
        <v>75</v>
      </c>
      <c r="E236" s="135" t="s">
        <v>647</v>
      </c>
      <c r="F236" s="135" t="s">
        <v>648</v>
      </c>
      <c r="I236" s="128"/>
      <c r="J236" s="136">
        <f>BK236</f>
        <v>0</v>
      </c>
      <c r="L236" s="125"/>
      <c r="M236" s="130"/>
      <c r="P236" s="131">
        <f>SUM(P237:P239)</f>
        <v>0</v>
      </c>
      <c r="R236" s="131">
        <f>SUM(R237:R239)</f>
        <v>4.1250000000000002E-3</v>
      </c>
      <c r="T236" s="132">
        <f>SUM(T237:T239)</f>
        <v>0</v>
      </c>
      <c r="AR236" s="126" t="s">
        <v>86</v>
      </c>
      <c r="AT236" s="133" t="s">
        <v>75</v>
      </c>
      <c r="AU236" s="133" t="s">
        <v>84</v>
      </c>
      <c r="AY236" s="126" t="s">
        <v>142</v>
      </c>
      <c r="BK236" s="134">
        <f>SUM(BK237:BK239)</f>
        <v>0</v>
      </c>
    </row>
    <row r="237" spans="2:65" s="1" customFormat="1" ht="16.5" customHeight="1">
      <c r="B237" s="32"/>
      <c r="C237" s="137" t="s">
        <v>309</v>
      </c>
      <c r="D237" s="137" t="s">
        <v>144</v>
      </c>
      <c r="E237" s="138" t="s">
        <v>649</v>
      </c>
      <c r="F237" s="139" t="s">
        <v>650</v>
      </c>
      <c r="G237" s="140" t="s">
        <v>200</v>
      </c>
      <c r="H237" s="141">
        <v>16.5</v>
      </c>
      <c r="I237" s="142"/>
      <c r="J237" s="143">
        <f>ROUND(I237*H237,2)</f>
        <v>0</v>
      </c>
      <c r="K237" s="144"/>
      <c r="L237" s="32"/>
      <c r="M237" s="145" t="s">
        <v>1</v>
      </c>
      <c r="N237" s="146" t="s">
        <v>41</v>
      </c>
      <c r="P237" s="147">
        <f>O237*H237</f>
        <v>0</v>
      </c>
      <c r="Q237" s="147">
        <v>2.5000000000000001E-4</v>
      </c>
      <c r="R237" s="147">
        <f>Q237*H237</f>
        <v>4.1250000000000002E-3</v>
      </c>
      <c r="S237" s="147">
        <v>0</v>
      </c>
      <c r="T237" s="148">
        <f>S237*H237</f>
        <v>0</v>
      </c>
      <c r="AR237" s="149" t="s">
        <v>224</v>
      </c>
      <c r="AT237" s="149" t="s">
        <v>144</v>
      </c>
      <c r="AU237" s="149" t="s">
        <v>86</v>
      </c>
      <c r="AY237" s="17" t="s">
        <v>142</v>
      </c>
      <c r="BE237" s="150">
        <f>IF(N237="základní",J237,0)</f>
        <v>0</v>
      </c>
      <c r="BF237" s="150">
        <f>IF(N237="snížená",J237,0)</f>
        <v>0</v>
      </c>
      <c r="BG237" s="150">
        <f>IF(N237="zákl. přenesená",J237,0)</f>
        <v>0</v>
      </c>
      <c r="BH237" s="150">
        <f>IF(N237="sníž. přenesená",J237,0)</f>
        <v>0</v>
      </c>
      <c r="BI237" s="150">
        <f>IF(N237="nulová",J237,0)</f>
        <v>0</v>
      </c>
      <c r="BJ237" s="17" t="s">
        <v>84</v>
      </c>
      <c r="BK237" s="150">
        <f>ROUND(I237*H237,2)</f>
        <v>0</v>
      </c>
      <c r="BL237" s="17" t="s">
        <v>224</v>
      </c>
      <c r="BM237" s="149" t="s">
        <v>651</v>
      </c>
    </row>
    <row r="238" spans="2:65" s="12" customFormat="1">
      <c r="B238" s="151"/>
      <c r="D238" s="152" t="s">
        <v>160</v>
      </c>
      <c r="E238" s="153" t="s">
        <v>1</v>
      </c>
      <c r="F238" s="154" t="s">
        <v>652</v>
      </c>
      <c r="H238" s="155">
        <v>16.5</v>
      </c>
      <c r="I238" s="156"/>
      <c r="L238" s="151"/>
      <c r="M238" s="157"/>
      <c r="T238" s="158"/>
      <c r="AT238" s="153" t="s">
        <v>160</v>
      </c>
      <c r="AU238" s="153" t="s">
        <v>86</v>
      </c>
      <c r="AV238" s="12" t="s">
        <v>86</v>
      </c>
      <c r="AW238" s="12" t="s">
        <v>32</v>
      </c>
      <c r="AX238" s="12" t="s">
        <v>76</v>
      </c>
      <c r="AY238" s="153" t="s">
        <v>142</v>
      </c>
    </row>
    <row r="239" spans="2:65" s="13" customFormat="1">
      <c r="B239" s="159"/>
      <c r="D239" s="152" t="s">
        <v>160</v>
      </c>
      <c r="E239" s="160" t="s">
        <v>1</v>
      </c>
      <c r="F239" s="161" t="s">
        <v>162</v>
      </c>
      <c r="H239" s="162">
        <v>16.5</v>
      </c>
      <c r="I239" s="163"/>
      <c r="L239" s="159"/>
      <c r="M239" s="197"/>
      <c r="N239" s="198"/>
      <c r="O239" s="198"/>
      <c r="P239" s="198"/>
      <c r="Q239" s="198"/>
      <c r="R239" s="198"/>
      <c r="S239" s="198"/>
      <c r="T239" s="199"/>
      <c r="AT239" s="160" t="s">
        <v>160</v>
      </c>
      <c r="AU239" s="160" t="s">
        <v>86</v>
      </c>
      <c r="AV239" s="13" t="s">
        <v>148</v>
      </c>
      <c r="AW239" s="13" t="s">
        <v>32</v>
      </c>
      <c r="AX239" s="13" t="s">
        <v>84</v>
      </c>
      <c r="AY239" s="160" t="s">
        <v>142</v>
      </c>
    </row>
    <row r="240" spans="2:65" s="1" customFormat="1" ht="6.95" customHeight="1">
      <c r="B240" s="44"/>
      <c r="C240" s="45"/>
      <c r="D240" s="45"/>
      <c r="E240" s="45"/>
      <c r="F240" s="45"/>
      <c r="G240" s="45"/>
      <c r="H240" s="45"/>
      <c r="I240" s="45"/>
      <c r="J240" s="45"/>
      <c r="K240" s="45"/>
      <c r="L240" s="32"/>
    </row>
  </sheetData>
  <sheetProtection algorithmName="SHA-512" hashValue="xOynAZF4v92zlAwkAo/3XsHJ+/lu6PMi0D4Tp597c1fMREkTwCMC46iM9RlKGflyWkYb0Awd5IEtvaJnJR+oBw==" saltValue="t0JPGCVUKL2oIYZjFyY9RddxrkfjWye3SaE30bv7AURxsnbRIULdiCqaYKgJuBfd2L458CenKwoDMd5OjRFmdA==" spinCount="100000" sheet="1" objects="1" scenarios="1" formatColumns="0" formatRows="0" autoFilter="0"/>
  <autoFilter ref="C126:K239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102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Objekty OU, část D a DM, WC imobilní + výtah</v>
      </c>
      <c r="F7" s="246"/>
      <c r="G7" s="246"/>
      <c r="H7" s="246"/>
      <c r="L7" s="20"/>
    </row>
    <row r="8" spans="2:46" s="1" customFormat="1" ht="12" customHeight="1">
      <c r="B8" s="32"/>
      <c r="D8" s="27" t="s">
        <v>103</v>
      </c>
      <c r="L8" s="32"/>
    </row>
    <row r="9" spans="2:46" s="1" customFormat="1" ht="16.5" customHeight="1">
      <c r="B9" s="32"/>
      <c r="E9" s="204" t="s">
        <v>653</v>
      </c>
      <c r="F9" s="247"/>
      <c r="G9" s="247"/>
      <c r="H9" s="24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31. 8. 2018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8" t="str">
        <f>'Rekapitulace stavby'!E14</f>
        <v>Vyplň údaj</v>
      </c>
      <c r="F18" s="230"/>
      <c r="G18" s="230"/>
      <c r="H18" s="230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07.25" customHeight="1">
      <c r="B27" s="94"/>
      <c r="E27" s="234" t="s">
        <v>654</v>
      </c>
      <c r="F27" s="234"/>
      <c r="G27" s="234"/>
      <c r="H27" s="234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36</v>
      </c>
      <c r="J30" s="66">
        <f>ROUND(J118,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86">
        <f>ROUND((SUM(BE118:BE139)),  2)</f>
        <v>0</v>
      </c>
      <c r="I33" s="96">
        <v>0.21</v>
      </c>
      <c r="J33" s="86">
        <f>ROUND(((SUM(BE118:BE139))*I33),  2)</f>
        <v>0</v>
      </c>
      <c r="L33" s="32"/>
    </row>
    <row r="34" spans="2:12" s="1" customFormat="1" ht="14.45" customHeight="1">
      <c r="B34" s="32"/>
      <c r="E34" s="27" t="s">
        <v>42</v>
      </c>
      <c r="F34" s="86">
        <f>ROUND((SUM(BF118:BF139)),  2)</f>
        <v>0</v>
      </c>
      <c r="I34" s="96">
        <v>0.12</v>
      </c>
      <c r="J34" s="86">
        <f>ROUND(((SUM(BF118:BF139))*I34),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86">
        <f>ROUND((SUM(BG118:BG139)),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86">
        <f>ROUND((SUM(BH118:BH139)),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86">
        <f>ROUND((SUM(BI118:BI139)),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46</v>
      </c>
      <c r="E39" s="57"/>
      <c r="F39" s="57"/>
      <c r="G39" s="99" t="s">
        <v>47</v>
      </c>
      <c r="H39" s="100" t="s">
        <v>48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5" t="str">
        <f>E7</f>
        <v>Objekty OU, část D a DM, WC imobilní + výtah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103</v>
      </c>
      <c r="L86" s="32"/>
    </row>
    <row r="87" spans="2:47" s="1" customFormat="1" ht="16.5" customHeight="1">
      <c r="B87" s="32"/>
      <c r="E87" s="204" t="str">
        <f>E9</f>
        <v>D.1.4.3 - Silnoproudá elekrotechnika</v>
      </c>
      <c r="F87" s="247"/>
      <c r="G87" s="247"/>
      <c r="H87" s="247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31. 8. 2018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Ostravská univerzita</v>
      </c>
      <c r="I91" s="27" t="s">
        <v>30</v>
      </c>
      <c r="J91" s="30" t="str">
        <f>E21</f>
        <v>Marpo s.r.o.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107</v>
      </c>
      <c r="D94" s="97"/>
      <c r="E94" s="97"/>
      <c r="F94" s="97"/>
      <c r="G94" s="97"/>
      <c r="H94" s="97"/>
      <c r="I94" s="97"/>
      <c r="J94" s="106" t="s">
        <v>108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109</v>
      </c>
      <c r="J96" s="66">
        <f>J118</f>
        <v>0</v>
      </c>
      <c r="L96" s="32"/>
      <c r="AU96" s="17" t="s">
        <v>110</v>
      </c>
    </row>
    <row r="97" spans="2:12" s="8" customFormat="1" ht="24.95" customHeight="1">
      <c r="B97" s="108"/>
      <c r="D97" s="109" t="s">
        <v>655</v>
      </c>
      <c r="E97" s="110"/>
      <c r="F97" s="110"/>
      <c r="G97" s="110"/>
      <c r="H97" s="110"/>
      <c r="I97" s="110"/>
      <c r="J97" s="111">
        <f>J119</f>
        <v>0</v>
      </c>
      <c r="L97" s="108"/>
    </row>
    <row r="98" spans="2:12" s="8" customFormat="1" ht="24.95" customHeight="1">
      <c r="B98" s="108"/>
      <c r="D98" s="109" t="s">
        <v>656</v>
      </c>
      <c r="E98" s="110"/>
      <c r="F98" s="110"/>
      <c r="G98" s="110"/>
      <c r="H98" s="110"/>
      <c r="I98" s="110"/>
      <c r="J98" s="111">
        <f>J138</f>
        <v>0</v>
      </c>
      <c r="L98" s="108"/>
    </row>
    <row r="99" spans="2:12" s="1" customFormat="1" ht="21.75" customHeight="1">
      <c r="B99" s="32"/>
      <c r="L99" s="32"/>
    </row>
    <row r="100" spans="2:12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5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5" customHeight="1">
      <c r="B105" s="32"/>
      <c r="C105" s="21" t="s">
        <v>127</v>
      </c>
      <c r="L105" s="32"/>
    </row>
    <row r="106" spans="2:12" s="1" customFormat="1" ht="6.95" customHeight="1">
      <c r="B106" s="32"/>
      <c r="L106" s="32"/>
    </row>
    <row r="107" spans="2:12" s="1" customFormat="1" ht="12" customHeight="1">
      <c r="B107" s="32"/>
      <c r="C107" s="27" t="s">
        <v>16</v>
      </c>
      <c r="L107" s="32"/>
    </row>
    <row r="108" spans="2:12" s="1" customFormat="1" ht="16.5" customHeight="1">
      <c r="B108" s="32"/>
      <c r="E108" s="245" t="str">
        <f>E7</f>
        <v>Objekty OU, část D a DM, WC imobilní + výtah</v>
      </c>
      <c r="F108" s="246"/>
      <c r="G108" s="246"/>
      <c r="H108" s="246"/>
      <c r="L108" s="32"/>
    </row>
    <row r="109" spans="2:12" s="1" customFormat="1" ht="12" customHeight="1">
      <c r="B109" s="32"/>
      <c r="C109" s="27" t="s">
        <v>103</v>
      </c>
      <c r="L109" s="32"/>
    </row>
    <row r="110" spans="2:12" s="1" customFormat="1" ht="16.5" customHeight="1">
      <c r="B110" s="32"/>
      <c r="E110" s="204" t="str">
        <f>E9</f>
        <v>D.1.4.3 - Silnoproudá elekrotechnika</v>
      </c>
      <c r="F110" s="247"/>
      <c r="G110" s="247"/>
      <c r="H110" s="247"/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20</v>
      </c>
      <c r="F112" s="25" t="str">
        <f>F12</f>
        <v xml:space="preserve"> </v>
      </c>
      <c r="I112" s="27" t="s">
        <v>22</v>
      </c>
      <c r="J112" s="52" t="str">
        <f>IF(J12="","",J12)</f>
        <v>31. 8. 2018</v>
      </c>
      <c r="L112" s="32"/>
    </row>
    <row r="113" spans="2:65" s="1" customFormat="1" ht="6.95" customHeight="1">
      <c r="B113" s="32"/>
      <c r="L113" s="32"/>
    </row>
    <row r="114" spans="2:65" s="1" customFormat="1" ht="15.2" customHeight="1">
      <c r="B114" s="32"/>
      <c r="C114" s="27" t="s">
        <v>24</v>
      </c>
      <c r="F114" s="25" t="str">
        <f>E15</f>
        <v>Ostravská univerzita</v>
      </c>
      <c r="I114" s="27" t="s">
        <v>30</v>
      </c>
      <c r="J114" s="30" t="str">
        <f>E21</f>
        <v>Marpo s.r.o.</v>
      </c>
      <c r="L114" s="32"/>
    </row>
    <row r="115" spans="2:65" s="1" customFormat="1" ht="15.2" customHeight="1">
      <c r="B115" s="32"/>
      <c r="C115" s="27" t="s">
        <v>28</v>
      </c>
      <c r="F115" s="25" t="str">
        <f>IF(E18="","",E18)</f>
        <v>Vyplň údaj</v>
      </c>
      <c r="I115" s="27" t="s">
        <v>33</v>
      </c>
      <c r="J115" s="30" t="str">
        <f>E24</f>
        <v xml:space="preserve"> </v>
      </c>
      <c r="L115" s="32"/>
    </row>
    <row r="116" spans="2:65" s="1" customFormat="1" ht="10.35" customHeight="1">
      <c r="B116" s="32"/>
      <c r="L116" s="32"/>
    </row>
    <row r="117" spans="2:65" s="10" customFormat="1" ht="29.25" customHeight="1">
      <c r="B117" s="116"/>
      <c r="C117" s="117" t="s">
        <v>128</v>
      </c>
      <c r="D117" s="118" t="s">
        <v>61</v>
      </c>
      <c r="E117" s="118" t="s">
        <v>57</v>
      </c>
      <c r="F117" s="118" t="s">
        <v>58</v>
      </c>
      <c r="G117" s="118" t="s">
        <v>129</v>
      </c>
      <c r="H117" s="118" t="s">
        <v>130</v>
      </c>
      <c r="I117" s="118" t="s">
        <v>131</v>
      </c>
      <c r="J117" s="119" t="s">
        <v>108</v>
      </c>
      <c r="K117" s="120" t="s">
        <v>132</v>
      </c>
      <c r="L117" s="116"/>
      <c r="M117" s="59" t="s">
        <v>1</v>
      </c>
      <c r="N117" s="60" t="s">
        <v>40</v>
      </c>
      <c r="O117" s="60" t="s">
        <v>133</v>
      </c>
      <c r="P117" s="60" t="s">
        <v>134</v>
      </c>
      <c r="Q117" s="60" t="s">
        <v>135</v>
      </c>
      <c r="R117" s="60" t="s">
        <v>136</v>
      </c>
      <c r="S117" s="60" t="s">
        <v>137</v>
      </c>
      <c r="T117" s="61" t="s">
        <v>138</v>
      </c>
    </row>
    <row r="118" spans="2:65" s="1" customFormat="1" ht="22.9" customHeight="1">
      <c r="B118" s="32"/>
      <c r="C118" s="64" t="s">
        <v>139</v>
      </c>
      <c r="J118" s="121">
        <f>BK118</f>
        <v>0</v>
      </c>
      <c r="L118" s="32"/>
      <c r="M118" s="62"/>
      <c r="N118" s="53"/>
      <c r="O118" s="53"/>
      <c r="P118" s="122">
        <f>P119+P138</f>
        <v>0</v>
      </c>
      <c r="Q118" s="53"/>
      <c r="R118" s="122">
        <f>R119+R138</f>
        <v>0</v>
      </c>
      <c r="S118" s="53"/>
      <c r="T118" s="123">
        <f>T119+T138</f>
        <v>0</v>
      </c>
      <c r="AT118" s="17" t="s">
        <v>75</v>
      </c>
      <c r="AU118" s="17" t="s">
        <v>110</v>
      </c>
      <c r="BK118" s="124">
        <f>BK119+BK138</f>
        <v>0</v>
      </c>
    </row>
    <row r="119" spans="2:65" s="11" customFormat="1" ht="25.9" customHeight="1">
      <c r="B119" s="125"/>
      <c r="D119" s="126" t="s">
        <v>75</v>
      </c>
      <c r="E119" s="127" t="s">
        <v>657</v>
      </c>
      <c r="F119" s="127" t="s">
        <v>658</v>
      </c>
      <c r="I119" s="128"/>
      <c r="J119" s="129">
        <f>BK119</f>
        <v>0</v>
      </c>
      <c r="L119" s="125"/>
      <c r="M119" s="130"/>
      <c r="P119" s="131">
        <f>SUM(P120:P137)</f>
        <v>0</v>
      </c>
      <c r="R119" s="131">
        <f>SUM(R120:R137)</f>
        <v>0</v>
      </c>
      <c r="T119" s="132">
        <f>SUM(T120:T137)</f>
        <v>0</v>
      </c>
      <c r="AR119" s="126" t="s">
        <v>84</v>
      </c>
      <c r="AT119" s="133" t="s">
        <v>75</v>
      </c>
      <c r="AU119" s="133" t="s">
        <v>76</v>
      </c>
      <c r="AY119" s="126" t="s">
        <v>142</v>
      </c>
      <c r="BK119" s="134">
        <f>SUM(BK120:BK137)</f>
        <v>0</v>
      </c>
    </row>
    <row r="120" spans="2:65" s="1" customFormat="1" ht="16.5" customHeight="1">
      <c r="B120" s="32"/>
      <c r="C120" s="137" t="s">
        <v>84</v>
      </c>
      <c r="D120" s="137" t="s">
        <v>144</v>
      </c>
      <c r="E120" s="138" t="s">
        <v>84</v>
      </c>
      <c r="F120" s="139" t="s">
        <v>659</v>
      </c>
      <c r="G120" s="140" t="s">
        <v>366</v>
      </c>
      <c r="H120" s="141">
        <v>7</v>
      </c>
      <c r="I120" s="142"/>
      <c r="J120" s="143">
        <f>ROUND(I120*H120,2)</f>
        <v>0</v>
      </c>
      <c r="K120" s="144"/>
      <c r="L120" s="32"/>
      <c r="M120" s="145" t="s">
        <v>1</v>
      </c>
      <c r="N120" s="146" t="s">
        <v>41</v>
      </c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AR120" s="149" t="s">
        <v>148</v>
      </c>
      <c r="AT120" s="149" t="s">
        <v>144</v>
      </c>
      <c r="AU120" s="149" t="s">
        <v>84</v>
      </c>
      <c r="AY120" s="17" t="s">
        <v>142</v>
      </c>
      <c r="BE120" s="150">
        <f>IF(N120="základní",J120,0)</f>
        <v>0</v>
      </c>
      <c r="BF120" s="150">
        <f>IF(N120="snížená",J120,0)</f>
        <v>0</v>
      </c>
      <c r="BG120" s="150">
        <f>IF(N120="zákl. přenesená",J120,0)</f>
        <v>0</v>
      </c>
      <c r="BH120" s="150">
        <f>IF(N120="sníž. přenesená",J120,0)</f>
        <v>0</v>
      </c>
      <c r="BI120" s="150">
        <f>IF(N120="nulová",J120,0)</f>
        <v>0</v>
      </c>
      <c r="BJ120" s="17" t="s">
        <v>84</v>
      </c>
      <c r="BK120" s="150">
        <f>ROUND(I120*H120,2)</f>
        <v>0</v>
      </c>
      <c r="BL120" s="17" t="s">
        <v>148</v>
      </c>
      <c r="BM120" s="149" t="s">
        <v>86</v>
      </c>
    </row>
    <row r="121" spans="2:65" s="1" customFormat="1" ht="16.5" customHeight="1">
      <c r="B121" s="32"/>
      <c r="C121" s="137" t="s">
        <v>86</v>
      </c>
      <c r="D121" s="137" t="s">
        <v>144</v>
      </c>
      <c r="E121" s="138" t="s">
        <v>86</v>
      </c>
      <c r="F121" s="139" t="s">
        <v>660</v>
      </c>
      <c r="G121" s="140" t="s">
        <v>366</v>
      </c>
      <c r="H121" s="141">
        <v>1</v>
      </c>
      <c r="I121" s="142"/>
      <c r="J121" s="143">
        <f>ROUND(I121*H121,2)</f>
        <v>0</v>
      </c>
      <c r="K121" s="144"/>
      <c r="L121" s="32"/>
      <c r="M121" s="145" t="s">
        <v>1</v>
      </c>
      <c r="N121" s="146" t="s">
        <v>41</v>
      </c>
      <c r="P121" s="147">
        <f>O121*H121</f>
        <v>0</v>
      </c>
      <c r="Q121" s="147">
        <v>0</v>
      </c>
      <c r="R121" s="147">
        <f>Q121*H121</f>
        <v>0</v>
      </c>
      <c r="S121" s="147">
        <v>0</v>
      </c>
      <c r="T121" s="148">
        <f>S121*H121</f>
        <v>0</v>
      </c>
      <c r="AR121" s="149" t="s">
        <v>148</v>
      </c>
      <c r="AT121" s="149" t="s">
        <v>144</v>
      </c>
      <c r="AU121" s="149" t="s">
        <v>84</v>
      </c>
      <c r="AY121" s="17" t="s">
        <v>142</v>
      </c>
      <c r="BE121" s="150">
        <f>IF(N121="základní",J121,0)</f>
        <v>0</v>
      </c>
      <c r="BF121" s="150">
        <f>IF(N121="snížená",J121,0)</f>
        <v>0</v>
      </c>
      <c r="BG121" s="150">
        <f>IF(N121="zákl. přenesená",J121,0)</f>
        <v>0</v>
      </c>
      <c r="BH121" s="150">
        <f>IF(N121="sníž. přenesená",J121,0)</f>
        <v>0</v>
      </c>
      <c r="BI121" s="150">
        <f>IF(N121="nulová",J121,0)</f>
        <v>0</v>
      </c>
      <c r="BJ121" s="17" t="s">
        <v>84</v>
      </c>
      <c r="BK121" s="150">
        <f>ROUND(I121*H121,2)</f>
        <v>0</v>
      </c>
      <c r="BL121" s="17" t="s">
        <v>148</v>
      </c>
      <c r="BM121" s="149" t="s">
        <v>148</v>
      </c>
    </row>
    <row r="122" spans="2:65" s="1" customFormat="1" ht="16.5" customHeight="1">
      <c r="B122" s="32"/>
      <c r="C122" s="137" t="s">
        <v>153</v>
      </c>
      <c r="D122" s="137" t="s">
        <v>144</v>
      </c>
      <c r="E122" s="138" t="s">
        <v>153</v>
      </c>
      <c r="F122" s="139" t="s">
        <v>661</v>
      </c>
      <c r="G122" s="140" t="s">
        <v>366</v>
      </c>
      <c r="H122" s="141">
        <v>7</v>
      </c>
      <c r="I122" s="142"/>
      <c r="J122" s="143">
        <f>ROUND(I122*H122,2)</f>
        <v>0</v>
      </c>
      <c r="K122" s="144"/>
      <c r="L122" s="32"/>
      <c r="M122" s="145" t="s">
        <v>1</v>
      </c>
      <c r="N122" s="146" t="s">
        <v>41</v>
      </c>
      <c r="P122" s="147">
        <f>O122*H122</f>
        <v>0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AR122" s="149" t="s">
        <v>148</v>
      </c>
      <c r="AT122" s="149" t="s">
        <v>144</v>
      </c>
      <c r="AU122" s="149" t="s">
        <v>84</v>
      </c>
      <c r="AY122" s="17" t="s">
        <v>142</v>
      </c>
      <c r="BE122" s="150">
        <f>IF(N122="základní",J122,0)</f>
        <v>0</v>
      </c>
      <c r="BF122" s="150">
        <f>IF(N122="snížená",J122,0)</f>
        <v>0</v>
      </c>
      <c r="BG122" s="150">
        <f>IF(N122="zákl. přenesená",J122,0)</f>
        <v>0</v>
      </c>
      <c r="BH122" s="150">
        <f>IF(N122="sníž. přenesená",J122,0)</f>
        <v>0</v>
      </c>
      <c r="BI122" s="150">
        <f>IF(N122="nulová",J122,0)</f>
        <v>0</v>
      </c>
      <c r="BJ122" s="17" t="s">
        <v>84</v>
      </c>
      <c r="BK122" s="150">
        <f>ROUND(I122*H122,2)</f>
        <v>0</v>
      </c>
      <c r="BL122" s="17" t="s">
        <v>148</v>
      </c>
      <c r="BM122" s="149" t="s">
        <v>167</v>
      </c>
    </row>
    <row r="123" spans="2:65" s="1" customFormat="1" ht="16.5" customHeight="1">
      <c r="B123" s="32"/>
      <c r="C123" s="137" t="s">
        <v>148</v>
      </c>
      <c r="D123" s="137" t="s">
        <v>144</v>
      </c>
      <c r="E123" s="138" t="s">
        <v>148</v>
      </c>
      <c r="F123" s="139" t="s">
        <v>662</v>
      </c>
      <c r="G123" s="140" t="s">
        <v>366</v>
      </c>
      <c r="H123" s="141">
        <v>2</v>
      </c>
      <c r="I123" s="142"/>
      <c r="J123" s="143">
        <f>ROUND(I123*H123,2)</f>
        <v>0</v>
      </c>
      <c r="K123" s="144"/>
      <c r="L123" s="32"/>
      <c r="M123" s="145" t="s">
        <v>1</v>
      </c>
      <c r="N123" s="146" t="s">
        <v>41</v>
      </c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AR123" s="149" t="s">
        <v>148</v>
      </c>
      <c r="AT123" s="149" t="s">
        <v>144</v>
      </c>
      <c r="AU123" s="149" t="s">
        <v>84</v>
      </c>
      <c r="AY123" s="17" t="s">
        <v>142</v>
      </c>
      <c r="BE123" s="150">
        <f>IF(N123="základní",J123,0)</f>
        <v>0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7" t="s">
        <v>84</v>
      </c>
      <c r="BK123" s="150">
        <f>ROUND(I123*H123,2)</f>
        <v>0</v>
      </c>
      <c r="BL123" s="17" t="s">
        <v>148</v>
      </c>
      <c r="BM123" s="149" t="s">
        <v>176</v>
      </c>
    </row>
    <row r="124" spans="2:65" s="1" customFormat="1" ht="16.5" customHeight="1">
      <c r="B124" s="32"/>
      <c r="C124" s="137" t="s">
        <v>163</v>
      </c>
      <c r="D124" s="137" t="s">
        <v>144</v>
      </c>
      <c r="E124" s="138" t="s">
        <v>163</v>
      </c>
      <c r="F124" s="139" t="s">
        <v>663</v>
      </c>
      <c r="G124" s="140" t="s">
        <v>366</v>
      </c>
      <c r="H124" s="141">
        <v>17</v>
      </c>
      <c r="I124" s="142"/>
      <c r="J124" s="143">
        <f>ROUND(I124*H124,2)</f>
        <v>0</v>
      </c>
      <c r="K124" s="144"/>
      <c r="L124" s="32"/>
      <c r="M124" s="145" t="s">
        <v>1</v>
      </c>
      <c r="N124" s="146" t="s">
        <v>41</v>
      </c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49" t="s">
        <v>148</v>
      </c>
      <c r="AT124" s="149" t="s">
        <v>144</v>
      </c>
      <c r="AU124" s="149" t="s">
        <v>84</v>
      </c>
      <c r="AY124" s="17" t="s">
        <v>142</v>
      </c>
      <c r="BE124" s="150">
        <f>IF(N124="základní",J124,0)</f>
        <v>0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7" t="s">
        <v>84</v>
      </c>
      <c r="BK124" s="150">
        <f>ROUND(I124*H124,2)</f>
        <v>0</v>
      </c>
      <c r="BL124" s="17" t="s">
        <v>148</v>
      </c>
      <c r="BM124" s="149" t="s">
        <v>187</v>
      </c>
    </row>
    <row r="125" spans="2:65" s="1" customFormat="1" ht="16.5" customHeight="1">
      <c r="B125" s="32"/>
      <c r="C125" s="137" t="s">
        <v>167</v>
      </c>
      <c r="D125" s="137" t="s">
        <v>144</v>
      </c>
      <c r="E125" s="138" t="s">
        <v>167</v>
      </c>
      <c r="F125" s="139" t="s">
        <v>664</v>
      </c>
      <c r="G125" s="140" t="s">
        <v>366</v>
      </c>
      <c r="H125" s="141">
        <v>14</v>
      </c>
      <c r="I125" s="142"/>
      <c r="J125" s="143">
        <f>ROUND(I125*H125,2)</f>
        <v>0</v>
      </c>
      <c r="K125" s="144"/>
      <c r="L125" s="32"/>
      <c r="M125" s="145" t="s">
        <v>1</v>
      </c>
      <c r="N125" s="146" t="s">
        <v>41</v>
      </c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49" t="s">
        <v>148</v>
      </c>
      <c r="AT125" s="149" t="s">
        <v>144</v>
      </c>
      <c r="AU125" s="149" t="s">
        <v>84</v>
      </c>
      <c r="AY125" s="17" t="s">
        <v>142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84</v>
      </c>
      <c r="BK125" s="150">
        <f>ROUND(I125*H125,2)</f>
        <v>0</v>
      </c>
      <c r="BL125" s="17" t="s">
        <v>148</v>
      </c>
      <c r="BM125" s="149" t="s">
        <v>8</v>
      </c>
    </row>
    <row r="126" spans="2:65" s="1" customFormat="1" ht="16.5" customHeight="1">
      <c r="B126" s="32"/>
      <c r="C126" s="137" t="s">
        <v>172</v>
      </c>
      <c r="D126" s="137" t="s">
        <v>144</v>
      </c>
      <c r="E126" s="138" t="s">
        <v>172</v>
      </c>
      <c r="F126" s="139" t="s">
        <v>665</v>
      </c>
      <c r="G126" s="140" t="s">
        <v>283</v>
      </c>
      <c r="H126" s="141">
        <v>30</v>
      </c>
      <c r="I126" s="142"/>
      <c r="J126" s="143">
        <f>ROUND(I126*H126,2)</f>
        <v>0</v>
      </c>
      <c r="K126" s="144"/>
      <c r="L126" s="32"/>
      <c r="M126" s="145" t="s">
        <v>1</v>
      </c>
      <c r="N126" s="146" t="s">
        <v>41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AR126" s="149" t="s">
        <v>148</v>
      </c>
      <c r="AT126" s="149" t="s">
        <v>144</v>
      </c>
      <c r="AU126" s="149" t="s">
        <v>84</v>
      </c>
      <c r="AY126" s="17" t="s">
        <v>142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84</v>
      </c>
      <c r="BK126" s="150">
        <f>ROUND(I126*H126,2)</f>
        <v>0</v>
      </c>
      <c r="BL126" s="17" t="s">
        <v>148</v>
      </c>
      <c r="BM126" s="149" t="s">
        <v>211</v>
      </c>
    </row>
    <row r="127" spans="2:65" s="1" customFormat="1" ht="16.5" customHeight="1">
      <c r="B127" s="32"/>
      <c r="C127" s="137" t="s">
        <v>176</v>
      </c>
      <c r="D127" s="137" t="s">
        <v>144</v>
      </c>
      <c r="E127" s="138" t="s">
        <v>176</v>
      </c>
      <c r="F127" s="139" t="s">
        <v>666</v>
      </c>
      <c r="G127" s="140" t="s">
        <v>283</v>
      </c>
      <c r="H127" s="141">
        <v>70</v>
      </c>
      <c r="I127" s="142"/>
      <c r="J127" s="143">
        <f>ROUND(I127*H127,2)</f>
        <v>0</v>
      </c>
      <c r="K127" s="144"/>
      <c r="L127" s="32"/>
      <c r="M127" s="145" t="s">
        <v>1</v>
      </c>
      <c r="N127" s="146" t="s">
        <v>41</v>
      </c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148</v>
      </c>
      <c r="AT127" s="149" t="s">
        <v>144</v>
      </c>
      <c r="AU127" s="149" t="s">
        <v>84</v>
      </c>
      <c r="AY127" s="17" t="s">
        <v>142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7" t="s">
        <v>84</v>
      </c>
      <c r="BK127" s="150">
        <f>ROUND(I127*H127,2)</f>
        <v>0</v>
      </c>
      <c r="BL127" s="17" t="s">
        <v>148</v>
      </c>
      <c r="BM127" s="149" t="s">
        <v>224</v>
      </c>
    </row>
    <row r="128" spans="2:65" s="1" customFormat="1" ht="16.5" customHeight="1">
      <c r="B128" s="32"/>
      <c r="C128" s="137" t="s">
        <v>182</v>
      </c>
      <c r="D128" s="137" t="s">
        <v>144</v>
      </c>
      <c r="E128" s="138" t="s">
        <v>182</v>
      </c>
      <c r="F128" s="139" t="s">
        <v>667</v>
      </c>
      <c r="G128" s="140" t="s">
        <v>283</v>
      </c>
      <c r="H128" s="141">
        <v>70</v>
      </c>
      <c r="I128" s="142"/>
      <c r="J128" s="143">
        <f>ROUND(I128*H128,2)</f>
        <v>0</v>
      </c>
      <c r="K128" s="144"/>
      <c r="L128" s="32"/>
      <c r="M128" s="145" t="s">
        <v>1</v>
      </c>
      <c r="N128" s="146" t="s">
        <v>41</v>
      </c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49" t="s">
        <v>148</v>
      </c>
      <c r="AT128" s="149" t="s">
        <v>144</v>
      </c>
      <c r="AU128" s="149" t="s">
        <v>84</v>
      </c>
      <c r="AY128" s="17" t="s">
        <v>142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84</v>
      </c>
      <c r="BK128" s="150">
        <f>ROUND(I128*H128,2)</f>
        <v>0</v>
      </c>
      <c r="BL128" s="17" t="s">
        <v>148</v>
      </c>
      <c r="BM128" s="149" t="s">
        <v>236</v>
      </c>
    </row>
    <row r="129" spans="2:65" s="1" customFormat="1" ht="37.9" customHeight="1">
      <c r="B129" s="32"/>
      <c r="C129" s="137" t="s">
        <v>187</v>
      </c>
      <c r="D129" s="137" t="s">
        <v>144</v>
      </c>
      <c r="E129" s="138" t="s">
        <v>187</v>
      </c>
      <c r="F129" s="139" t="s">
        <v>668</v>
      </c>
      <c r="G129" s="140" t="s">
        <v>366</v>
      </c>
      <c r="H129" s="141">
        <v>12</v>
      </c>
      <c r="I129" s="142"/>
      <c r="J129" s="143">
        <f>ROUND(I129*H129,2)</f>
        <v>0</v>
      </c>
      <c r="K129" s="144"/>
      <c r="L129" s="32"/>
      <c r="M129" s="145" t="s">
        <v>1</v>
      </c>
      <c r="N129" s="146" t="s">
        <v>41</v>
      </c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49" t="s">
        <v>148</v>
      </c>
      <c r="AT129" s="149" t="s">
        <v>144</v>
      </c>
      <c r="AU129" s="149" t="s">
        <v>84</v>
      </c>
      <c r="AY129" s="17" t="s">
        <v>142</v>
      </c>
      <c r="BE129" s="150">
        <f>IF(N129="základní",J129,0)</f>
        <v>0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7" t="s">
        <v>84</v>
      </c>
      <c r="BK129" s="150">
        <f>ROUND(I129*H129,2)</f>
        <v>0</v>
      </c>
      <c r="BL129" s="17" t="s">
        <v>148</v>
      </c>
      <c r="BM129" s="149" t="s">
        <v>244</v>
      </c>
    </row>
    <row r="130" spans="2:65" s="1" customFormat="1" ht="37.9" customHeight="1">
      <c r="B130" s="32"/>
      <c r="C130" s="137" t="s">
        <v>193</v>
      </c>
      <c r="D130" s="137" t="s">
        <v>144</v>
      </c>
      <c r="E130" s="138" t="s">
        <v>193</v>
      </c>
      <c r="F130" s="139" t="s">
        <v>669</v>
      </c>
      <c r="G130" s="140" t="s">
        <v>366</v>
      </c>
      <c r="H130" s="141">
        <v>2</v>
      </c>
      <c r="I130" s="142"/>
      <c r="J130" s="143">
        <f>ROUND(I130*H130,2)</f>
        <v>0</v>
      </c>
      <c r="K130" s="144"/>
      <c r="L130" s="32"/>
      <c r="M130" s="145" t="s">
        <v>1</v>
      </c>
      <c r="N130" s="146" t="s">
        <v>41</v>
      </c>
      <c r="P130" s="147">
        <f>O130*H130</f>
        <v>0</v>
      </c>
      <c r="Q130" s="147">
        <v>0</v>
      </c>
      <c r="R130" s="147">
        <f>Q130*H130</f>
        <v>0</v>
      </c>
      <c r="S130" s="147">
        <v>0</v>
      </c>
      <c r="T130" s="148">
        <f>S130*H130</f>
        <v>0</v>
      </c>
      <c r="AR130" s="149" t="s">
        <v>148</v>
      </c>
      <c r="AT130" s="149" t="s">
        <v>144</v>
      </c>
      <c r="AU130" s="149" t="s">
        <v>84</v>
      </c>
      <c r="AY130" s="17" t="s">
        <v>142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7" t="s">
        <v>84</v>
      </c>
      <c r="BK130" s="150">
        <f>ROUND(I130*H130,2)</f>
        <v>0</v>
      </c>
      <c r="BL130" s="17" t="s">
        <v>148</v>
      </c>
      <c r="BM130" s="149" t="s">
        <v>254</v>
      </c>
    </row>
    <row r="131" spans="2:65" s="1" customFormat="1" ht="44.25" customHeight="1">
      <c r="B131" s="32"/>
      <c r="C131" s="137" t="s">
        <v>8</v>
      </c>
      <c r="D131" s="137" t="s">
        <v>144</v>
      </c>
      <c r="E131" s="138" t="s">
        <v>8</v>
      </c>
      <c r="F131" s="139" t="s">
        <v>670</v>
      </c>
      <c r="G131" s="140" t="s">
        <v>366</v>
      </c>
      <c r="H131" s="141">
        <v>7</v>
      </c>
      <c r="I131" s="142"/>
      <c r="J131" s="143">
        <f>ROUND(I131*H131,2)</f>
        <v>0</v>
      </c>
      <c r="K131" s="144"/>
      <c r="L131" s="32"/>
      <c r="M131" s="145" t="s">
        <v>1</v>
      </c>
      <c r="N131" s="146" t="s">
        <v>41</v>
      </c>
      <c r="P131" s="147">
        <f>O131*H131</f>
        <v>0</v>
      </c>
      <c r="Q131" s="147">
        <v>0</v>
      </c>
      <c r="R131" s="147">
        <f>Q131*H131</f>
        <v>0</v>
      </c>
      <c r="S131" s="147">
        <v>0</v>
      </c>
      <c r="T131" s="148">
        <f>S131*H131</f>
        <v>0</v>
      </c>
      <c r="AR131" s="149" t="s">
        <v>148</v>
      </c>
      <c r="AT131" s="149" t="s">
        <v>144</v>
      </c>
      <c r="AU131" s="149" t="s">
        <v>84</v>
      </c>
      <c r="AY131" s="17" t="s">
        <v>142</v>
      </c>
      <c r="BE131" s="150">
        <f>IF(N131="základní",J131,0)</f>
        <v>0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7" t="s">
        <v>84</v>
      </c>
      <c r="BK131" s="150">
        <f>ROUND(I131*H131,2)</f>
        <v>0</v>
      </c>
      <c r="BL131" s="17" t="s">
        <v>148</v>
      </c>
      <c r="BM131" s="149" t="s">
        <v>264</v>
      </c>
    </row>
    <row r="132" spans="2:65" s="1" customFormat="1" ht="16.5" customHeight="1">
      <c r="B132" s="32"/>
      <c r="C132" s="137" t="s">
        <v>202</v>
      </c>
      <c r="D132" s="137" t="s">
        <v>144</v>
      </c>
      <c r="E132" s="138" t="s">
        <v>202</v>
      </c>
      <c r="F132" s="139" t="s">
        <v>671</v>
      </c>
      <c r="G132" s="140" t="s">
        <v>672</v>
      </c>
      <c r="H132" s="141">
        <v>1</v>
      </c>
      <c r="I132" s="142"/>
      <c r="J132" s="143">
        <f>ROUND(I132*H132,2)</f>
        <v>0</v>
      </c>
      <c r="K132" s="144"/>
      <c r="L132" s="32"/>
      <c r="M132" s="145" t="s">
        <v>1</v>
      </c>
      <c r="N132" s="146" t="s">
        <v>41</v>
      </c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49" t="s">
        <v>148</v>
      </c>
      <c r="AT132" s="149" t="s">
        <v>144</v>
      </c>
      <c r="AU132" s="149" t="s">
        <v>84</v>
      </c>
      <c r="AY132" s="17" t="s">
        <v>142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7" t="s">
        <v>84</v>
      </c>
      <c r="BK132" s="150">
        <f>ROUND(I132*H132,2)</f>
        <v>0</v>
      </c>
      <c r="BL132" s="17" t="s">
        <v>148</v>
      </c>
      <c r="BM132" s="149" t="s">
        <v>274</v>
      </c>
    </row>
    <row r="133" spans="2:65" s="1" customFormat="1" ht="16.5" customHeight="1">
      <c r="B133" s="32"/>
      <c r="C133" s="137" t="s">
        <v>211</v>
      </c>
      <c r="D133" s="137" t="s">
        <v>144</v>
      </c>
      <c r="E133" s="138" t="s">
        <v>211</v>
      </c>
      <c r="F133" s="139" t="s">
        <v>673</v>
      </c>
      <c r="G133" s="140" t="s">
        <v>366</v>
      </c>
      <c r="H133" s="141">
        <v>100</v>
      </c>
      <c r="I133" s="142"/>
      <c r="J133" s="143">
        <f>ROUND(I133*H133,2)</f>
        <v>0</v>
      </c>
      <c r="K133" s="144"/>
      <c r="L133" s="32"/>
      <c r="M133" s="145" t="s">
        <v>1</v>
      </c>
      <c r="N133" s="146" t="s">
        <v>41</v>
      </c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49" t="s">
        <v>148</v>
      </c>
      <c r="AT133" s="149" t="s">
        <v>144</v>
      </c>
      <c r="AU133" s="149" t="s">
        <v>84</v>
      </c>
      <c r="AY133" s="17" t="s">
        <v>142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7" t="s">
        <v>84</v>
      </c>
      <c r="BK133" s="150">
        <f>ROUND(I133*H133,2)</f>
        <v>0</v>
      </c>
      <c r="BL133" s="17" t="s">
        <v>148</v>
      </c>
      <c r="BM133" s="149" t="s">
        <v>285</v>
      </c>
    </row>
    <row r="134" spans="2:65" s="1" customFormat="1" ht="16.5" customHeight="1">
      <c r="B134" s="32"/>
      <c r="C134" s="137" t="s">
        <v>219</v>
      </c>
      <c r="D134" s="137" t="s">
        <v>144</v>
      </c>
      <c r="E134" s="138" t="s">
        <v>219</v>
      </c>
      <c r="F134" s="139" t="s">
        <v>674</v>
      </c>
      <c r="G134" s="140" t="s">
        <v>672</v>
      </c>
      <c r="H134" s="141">
        <v>1</v>
      </c>
      <c r="I134" s="142"/>
      <c r="J134" s="143">
        <f>ROUND(I134*H134,2)</f>
        <v>0</v>
      </c>
      <c r="K134" s="144"/>
      <c r="L134" s="32"/>
      <c r="M134" s="145" t="s">
        <v>1</v>
      </c>
      <c r="N134" s="146" t="s">
        <v>41</v>
      </c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49" t="s">
        <v>148</v>
      </c>
      <c r="AT134" s="149" t="s">
        <v>144</v>
      </c>
      <c r="AU134" s="149" t="s">
        <v>84</v>
      </c>
      <c r="AY134" s="17" t="s">
        <v>142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84</v>
      </c>
      <c r="BK134" s="150">
        <f>ROUND(I134*H134,2)</f>
        <v>0</v>
      </c>
      <c r="BL134" s="17" t="s">
        <v>148</v>
      </c>
      <c r="BM134" s="149" t="s">
        <v>294</v>
      </c>
    </row>
    <row r="135" spans="2:65" s="1" customFormat="1" ht="16.5" customHeight="1">
      <c r="B135" s="32"/>
      <c r="C135" s="137" t="s">
        <v>224</v>
      </c>
      <c r="D135" s="137" t="s">
        <v>144</v>
      </c>
      <c r="E135" s="138" t="s">
        <v>224</v>
      </c>
      <c r="F135" s="139" t="s">
        <v>675</v>
      </c>
      <c r="G135" s="140" t="s">
        <v>672</v>
      </c>
      <c r="H135" s="141">
        <v>1</v>
      </c>
      <c r="I135" s="142"/>
      <c r="J135" s="143">
        <f>ROUND(I135*H135,2)</f>
        <v>0</v>
      </c>
      <c r="K135" s="144"/>
      <c r="L135" s="32"/>
      <c r="M135" s="145" t="s">
        <v>1</v>
      </c>
      <c r="N135" s="146" t="s">
        <v>41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49" t="s">
        <v>148</v>
      </c>
      <c r="AT135" s="149" t="s">
        <v>144</v>
      </c>
      <c r="AU135" s="149" t="s">
        <v>84</v>
      </c>
      <c r="AY135" s="17" t="s">
        <v>142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7" t="s">
        <v>84</v>
      </c>
      <c r="BK135" s="150">
        <f>ROUND(I135*H135,2)</f>
        <v>0</v>
      </c>
      <c r="BL135" s="17" t="s">
        <v>148</v>
      </c>
      <c r="BM135" s="149" t="s">
        <v>309</v>
      </c>
    </row>
    <row r="136" spans="2:65" s="1" customFormat="1" ht="16.5" customHeight="1">
      <c r="B136" s="32"/>
      <c r="C136" s="137" t="s">
        <v>231</v>
      </c>
      <c r="D136" s="137" t="s">
        <v>144</v>
      </c>
      <c r="E136" s="138" t="s">
        <v>231</v>
      </c>
      <c r="F136" s="139" t="s">
        <v>676</v>
      </c>
      <c r="G136" s="140" t="s">
        <v>672</v>
      </c>
      <c r="H136" s="141">
        <v>1</v>
      </c>
      <c r="I136" s="142"/>
      <c r="J136" s="143">
        <f>ROUND(I136*H136,2)</f>
        <v>0</v>
      </c>
      <c r="K136" s="144"/>
      <c r="L136" s="32"/>
      <c r="M136" s="145" t="s">
        <v>1</v>
      </c>
      <c r="N136" s="146" t="s">
        <v>41</v>
      </c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49" t="s">
        <v>148</v>
      </c>
      <c r="AT136" s="149" t="s">
        <v>144</v>
      </c>
      <c r="AU136" s="149" t="s">
        <v>84</v>
      </c>
      <c r="AY136" s="17" t="s">
        <v>142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84</v>
      </c>
      <c r="BK136" s="150">
        <f>ROUND(I136*H136,2)</f>
        <v>0</v>
      </c>
      <c r="BL136" s="17" t="s">
        <v>148</v>
      </c>
      <c r="BM136" s="149" t="s">
        <v>326</v>
      </c>
    </row>
    <row r="137" spans="2:65" s="1" customFormat="1" ht="16.5" customHeight="1">
      <c r="B137" s="32"/>
      <c r="C137" s="137" t="s">
        <v>236</v>
      </c>
      <c r="D137" s="137" t="s">
        <v>144</v>
      </c>
      <c r="E137" s="138" t="s">
        <v>236</v>
      </c>
      <c r="F137" s="139" t="s">
        <v>677</v>
      </c>
      <c r="G137" s="140" t="s">
        <v>672</v>
      </c>
      <c r="H137" s="141">
        <v>1</v>
      </c>
      <c r="I137" s="142"/>
      <c r="J137" s="143">
        <f>ROUND(I137*H137,2)</f>
        <v>0</v>
      </c>
      <c r="K137" s="144"/>
      <c r="L137" s="32"/>
      <c r="M137" s="145" t="s">
        <v>1</v>
      </c>
      <c r="N137" s="146" t="s">
        <v>41</v>
      </c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AR137" s="149" t="s">
        <v>148</v>
      </c>
      <c r="AT137" s="149" t="s">
        <v>144</v>
      </c>
      <c r="AU137" s="149" t="s">
        <v>84</v>
      </c>
      <c r="AY137" s="17" t="s">
        <v>142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7" t="s">
        <v>84</v>
      </c>
      <c r="BK137" s="150">
        <f>ROUND(I137*H137,2)</f>
        <v>0</v>
      </c>
      <c r="BL137" s="17" t="s">
        <v>148</v>
      </c>
      <c r="BM137" s="149" t="s">
        <v>340</v>
      </c>
    </row>
    <row r="138" spans="2:65" s="11" customFormat="1" ht="25.9" customHeight="1">
      <c r="B138" s="125"/>
      <c r="D138" s="126" t="s">
        <v>75</v>
      </c>
      <c r="E138" s="127" t="s">
        <v>678</v>
      </c>
      <c r="F138" s="127" t="s">
        <v>679</v>
      </c>
      <c r="I138" s="128"/>
      <c r="J138" s="129">
        <f>BK138</f>
        <v>0</v>
      </c>
      <c r="L138" s="125"/>
      <c r="M138" s="130"/>
      <c r="P138" s="131">
        <f>P139</f>
        <v>0</v>
      </c>
      <c r="R138" s="131">
        <f>R139</f>
        <v>0</v>
      </c>
      <c r="T138" s="132">
        <f>T139</f>
        <v>0</v>
      </c>
      <c r="AR138" s="126" t="s">
        <v>148</v>
      </c>
      <c r="AT138" s="133" t="s">
        <v>75</v>
      </c>
      <c r="AU138" s="133" t="s">
        <v>76</v>
      </c>
      <c r="AY138" s="126" t="s">
        <v>142</v>
      </c>
      <c r="BK138" s="134">
        <f>BK139</f>
        <v>0</v>
      </c>
    </row>
    <row r="139" spans="2:65" s="1" customFormat="1" ht="16.5" customHeight="1">
      <c r="B139" s="32"/>
      <c r="C139" s="137" t="s">
        <v>240</v>
      </c>
      <c r="D139" s="137" t="s">
        <v>144</v>
      </c>
      <c r="E139" s="138" t="s">
        <v>680</v>
      </c>
      <c r="F139" s="139" t="s">
        <v>681</v>
      </c>
      <c r="G139" s="140" t="s">
        <v>682</v>
      </c>
      <c r="H139" s="141">
        <v>1</v>
      </c>
      <c r="I139" s="142"/>
      <c r="J139" s="143">
        <f>ROUND(I139*H139,2)</f>
        <v>0</v>
      </c>
      <c r="K139" s="144"/>
      <c r="L139" s="32"/>
      <c r="M139" s="200" t="s">
        <v>1</v>
      </c>
      <c r="N139" s="201" t="s">
        <v>41</v>
      </c>
      <c r="O139" s="19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AR139" s="149" t="s">
        <v>683</v>
      </c>
      <c r="AT139" s="149" t="s">
        <v>144</v>
      </c>
      <c r="AU139" s="149" t="s">
        <v>84</v>
      </c>
      <c r="AY139" s="17" t="s">
        <v>142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7" t="s">
        <v>84</v>
      </c>
      <c r="BK139" s="150">
        <f>ROUND(I139*H139,2)</f>
        <v>0</v>
      </c>
      <c r="BL139" s="17" t="s">
        <v>683</v>
      </c>
      <c r="BM139" s="149" t="s">
        <v>352</v>
      </c>
    </row>
    <row r="140" spans="2:65" s="1" customFormat="1" ht="6.95" customHeight="1">
      <c r="B140" s="44"/>
      <c r="C140" s="45"/>
      <c r="D140" s="45"/>
      <c r="E140" s="45"/>
      <c r="F140" s="45"/>
      <c r="G140" s="45"/>
      <c r="H140" s="45"/>
      <c r="I140" s="45"/>
      <c r="J140" s="45"/>
      <c r="K140" s="45"/>
      <c r="L140" s="32"/>
    </row>
  </sheetData>
  <sheetProtection algorithmName="SHA-512" hashValue="uVFEbqb/UEKubslCHvo/b8dok+6ZyM1yAet3UmSb74sfjQ/vDB8EMx5pDkezOo0uEPtu36SIe3YNyOcCEaQPIg==" saltValue="oP9ROReEat87HtbY8Kfi5rqh0scmA+FG9MQPRJP9PmJBrv6er2j3nNQ+p2KzoOFjF5kIQcKrhEsh6yoxucWvNQ==" spinCount="100000" sheet="1" objects="1" scenarios="1" formatColumns="0" formatRows="0" autoFilter="0"/>
  <autoFilter ref="C117:K139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7" t="s">
        <v>98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102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Objekty OU, část D a DM, WC imobilní + výtah</v>
      </c>
      <c r="F7" s="246"/>
      <c r="G7" s="246"/>
      <c r="H7" s="246"/>
      <c r="L7" s="20"/>
    </row>
    <row r="8" spans="2:46" ht="12" customHeight="1">
      <c r="B8" s="20"/>
      <c r="D8" s="27" t="s">
        <v>103</v>
      </c>
      <c r="L8" s="20"/>
    </row>
    <row r="9" spans="2:46" s="1" customFormat="1" ht="16.5" customHeight="1">
      <c r="B9" s="32"/>
      <c r="E9" s="245" t="s">
        <v>684</v>
      </c>
      <c r="F9" s="247"/>
      <c r="G9" s="247"/>
      <c r="H9" s="247"/>
      <c r="L9" s="32"/>
    </row>
    <row r="10" spans="2:46" s="1" customFormat="1" ht="12" customHeight="1">
      <c r="B10" s="32"/>
      <c r="D10" s="27" t="s">
        <v>685</v>
      </c>
      <c r="L10" s="32"/>
    </row>
    <row r="11" spans="2:46" s="1" customFormat="1" ht="30" customHeight="1">
      <c r="B11" s="32"/>
      <c r="E11" s="204" t="s">
        <v>686</v>
      </c>
      <c r="F11" s="247"/>
      <c r="G11" s="247"/>
      <c r="H11" s="247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31. 8. 2018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8" t="str">
        <f>'Rekapitulace stavby'!E14</f>
        <v>Vyplň údaj</v>
      </c>
      <c r="F20" s="230"/>
      <c r="G20" s="230"/>
      <c r="H20" s="230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143.25" customHeight="1">
      <c r="B29" s="94"/>
      <c r="E29" s="234" t="s">
        <v>687</v>
      </c>
      <c r="F29" s="234"/>
      <c r="G29" s="234"/>
      <c r="H29" s="234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36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5" t="s">
        <v>40</v>
      </c>
      <c r="E35" s="27" t="s">
        <v>41</v>
      </c>
      <c r="F35" s="86">
        <f>ROUND((SUM(BE122:BE137)),  2)</f>
        <v>0</v>
      </c>
      <c r="I35" s="96">
        <v>0.21</v>
      </c>
      <c r="J35" s="86">
        <f>ROUND(((SUM(BE122:BE137))*I35),  2)</f>
        <v>0</v>
      </c>
      <c r="L35" s="32"/>
    </row>
    <row r="36" spans="2:12" s="1" customFormat="1" ht="14.45" customHeight="1">
      <c r="B36" s="32"/>
      <c r="E36" s="27" t="s">
        <v>42</v>
      </c>
      <c r="F36" s="86">
        <f>ROUND((SUM(BF122:BF137)),  2)</f>
        <v>0</v>
      </c>
      <c r="I36" s="96">
        <v>0.12</v>
      </c>
      <c r="J36" s="86">
        <f>ROUND(((SUM(BF122:BF137))*I36),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6">
        <f>ROUND((SUM(BG122:BG137)),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6">
        <f>ROUND((SUM(BH122:BH137)),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45</v>
      </c>
      <c r="F39" s="86">
        <f>ROUND((SUM(BI122:BI137)),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46</v>
      </c>
      <c r="E41" s="57"/>
      <c r="F41" s="57"/>
      <c r="G41" s="99" t="s">
        <v>47</v>
      </c>
      <c r="H41" s="100" t="s">
        <v>48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106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5" t="str">
        <f>E7</f>
        <v>Objekty OU, část D a DM, WC imobilní + výtah</v>
      </c>
      <c r="F85" s="246"/>
      <c r="G85" s="246"/>
      <c r="H85" s="246"/>
      <c r="L85" s="32"/>
    </row>
    <row r="86" spans="2:12" ht="12" customHeight="1">
      <c r="B86" s="20"/>
      <c r="C86" s="27" t="s">
        <v>103</v>
      </c>
      <c r="L86" s="20"/>
    </row>
    <row r="87" spans="2:12" s="1" customFormat="1" ht="16.5" customHeight="1">
      <c r="B87" s="32"/>
      <c r="E87" s="245" t="s">
        <v>684</v>
      </c>
      <c r="F87" s="247"/>
      <c r="G87" s="247"/>
      <c r="H87" s="247"/>
      <c r="L87" s="32"/>
    </row>
    <row r="88" spans="2:12" s="1" customFormat="1" ht="12" customHeight="1">
      <c r="B88" s="32"/>
      <c r="C88" s="27" t="s">
        <v>685</v>
      </c>
      <c r="L88" s="32"/>
    </row>
    <row r="89" spans="2:12" s="1" customFormat="1" ht="30" customHeight="1">
      <c r="B89" s="32"/>
      <c r="E89" s="204" t="str">
        <f>E11</f>
        <v>D.1.4.4 - Nouzová signalizace pro imobilní WC, nevidomí a slabozrací</v>
      </c>
      <c r="F89" s="247"/>
      <c r="G89" s="247"/>
      <c r="H89" s="247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31. 8. 2018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Ostravská univerzita</v>
      </c>
      <c r="I93" s="27" t="s">
        <v>30</v>
      </c>
      <c r="J93" s="30" t="str">
        <f>E23</f>
        <v>Marpo s.r.o.</v>
      </c>
      <c r="L93" s="32"/>
    </row>
    <row r="94" spans="2:12" s="1" customFormat="1" ht="15.2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107</v>
      </c>
      <c r="D96" s="97"/>
      <c r="E96" s="97"/>
      <c r="F96" s="97"/>
      <c r="G96" s="97"/>
      <c r="H96" s="97"/>
      <c r="I96" s="97"/>
      <c r="J96" s="106" t="s">
        <v>108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109</v>
      </c>
      <c r="J98" s="66">
        <f>J122</f>
        <v>0</v>
      </c>
      <c r="L98" s="32"/>
      <c r="AU98" s="17" t="s">
        <v>110</v>
      </c>
    </row>
    <row r="99" spans="2:47" s="8" customFormat="1" ht="24.95" customHeight="1">
      <c r="B99" s="108"/>
      <c r="D99" s="109" t="s">
        <v>688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8" customFormat="1" ht="24.95" customHeight="1">
      <c r="B100" s="108"/>
      <c r="D100" s="109" t="s">
        <v>689</v>
      </c>
      <c r="E100" s="110"/>
      <c r="F100" s="110"/>
      <c r="G100" s="110"/>
      <c r="H100" s="110"/>
      <c r="I100" s="110"/>
      <c r="J100" s="111">
        <f>J135</f>
        <v>0</v>
      </c>
      <c r="L100" s="108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127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245" t="str">
        <f>E7</f>
        <v>Objekty OU, část D a DM, WC imobilní + výtah</v>
      </c>
      <c r="F110" s="246"/>
      <c r="G110" s="246"/>
      <c r="H110" s="246"/>
      <c r="L110" s="32"/>
    </row>
    <row r="111" spans="2:47" ht="12" customHeight="1">
      <c r="B111" s="20"/>
      <c r="C111" s="27" t="s">
        <v>103</v>
      </c>
      <c r="L111" s="20"/>
    </row>
    <row r="112" spans="2:47" s="1" customFormat="1" ht="16.5" customHeight="1">
      <c r="B112" s="32"/>
      <c r="E112" s="245" t="s">
        <v>684</v>
      </c>
      <c r="F112" s="247"/>
      <c r="G112" s="247"/>
      <c r="H112" s="247"/>
      <c r="L112" s="32"/>
    </row>
    <row r="113" spans="2:65" s="1" customFormat="1" ht="12" customHeight="1">
      <c r="B113" s="32"/>
      <c r="C113" s="27" t="s">
        <v>685</v>
      </c>
      <c r="L113" s="32"/>
    </row>
    <row r="114" spans="2:65" s="1" customFormat="1" ht="30" customHeight="1">
      <c r="B114" s="32"/>
      <c r="E114" s="204" t="str">
        <f>E11</f>
        <v>D.1.4.4 - Nouzová signalizace pro imobilní WC, nevidomí a slabozrací</v>
      </c>
      <c r="F114" s="247"/>
      <c r="G114" s="247"/>
      <c r="H114" s="247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31. 8. 2018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E17</f>
        <v>Ostravská univerzita</v>
      </c>
      <c r="I118" s="27" t="s">
        <v>30</v>
      </c>
      <c r="J118" s="30" t="str">
        <f>E23</f>
        <v>Marpo s.r.o.</v>
      </c>
      <c r="L118" s="32"/>
    </row>
    <row r="119" spans="2:65" s="1" customFormat="1" ht="15.2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128</v>
      </c>
      <c r="D121" s="118" t="s">
        <v>61</v>
      </c>
      <c r="E121" s="118" t="s">
        <v>57</v>
      </c>
      <c r="F121" s="118" t="s">
        <v>58</v>
      </c>
      <c r="G121" s="118" t="s">
        <v>129</v>
      </c>
      <c r="H121" s="118" t="s">
        <v>130</v>
      </c>
      <c r="I121" s="118" t="s">
        <v>131</v>
      </c>
      <c r="J121" s="119" t="s">
        <v>108</v>
      </c>
      <c r="K121" s="120" t="s">
        <v>132</v>
      </c>
      <c r="L121" s="116"/>
      <c r="M121" s="59" t="s">
        <v>1</v>
      </c>
      <c r="N121" s="60" t="s">
        <v>40</v>
      </c>
      <c r="O121" s="60" t="s">
        <v>133</v>
      </c>
      <c r="P121" s="60" t="s">
        <v>134</v>
      </c>
      <c r="Q121" s="60" t="s">
        <v>135</v>
      </c>
      <c r="R121" s="60" t="s">
        <v>136</v>
      </c>
      <c r="S121" s="60" t="s">
        <v>137</v>
      </c>
      <c r="T121" s="61" t="s">
        <v>138</v>
      </c>
    </row>
    <row r="122" spans="2:65" s="1" customFormat="1" ht="22.9" customHeight="1">
      <c r="B122" s="32"/>
      <c r="C122" s="64" t="s">
        <v>139</v>
      </c>
      <c r="J122" s="121">
        <f>BK122</f>
        <v>0</v>
      </c>
      <c r="L122" s="32"/>
      <c r="M122" s="62"/>
      <c r="N122" s="53"/>
      <c r="O122" s="53"/>
      <c r="P122" s="122">
        <f>P123+P135</f>
        <v>0</v>
      </c>
      <c r="Q122" s="53"/>
      <c r="R122" s="122">
        <f>R123+R135</f>
        <v>0</v>
      </c>
      <c r="S122" s="53"/>
      <c r="T122" s="123">
        <f>T123+T135</f>
        <v>0</v>
      </c>
      <c r="AT122" s="17" t="s">
        <v>75</v>
      </c>
      <c r="AU122" s="17" t="s">
        <v>110</v>
      </c>
      <c r="BK122" s="124">
        <f>BK123+BK135</f>
        <v>0</v>
      </c>
    </row>
    <row r="123" spans="2:65" s="11" customFormat="1" ht="25.9" customHeight="1">
      <c r="B123" s="125"/>
      <c r="D123" s="126" t="s">
        <v>75</v>
      </c>
      <c r="E123" s="127" t="s">
        <v>690</v>
      </c>
      <c r="F123" s="127" t="s">
        <v>691</v>
      </c>
      <c r="I123" s="128"/>
      <c r="J123" s="129">
        <f>BK123</f>
        <v>0</v>
      </c>
      <c r="L123" s="125"/>
      <c r="M123" s="130"/>
      <c r="P123" s="131">
        <f>SUM(P124:P134)</f>
        <v>0</v>
      </c>
      <c r="R123" s="131">
        <f>SUM(R124:R134)</f>
        <v>0</v>
      </c>
      <c r="T123" s="132">
        <f>SUM(T124:T134)</f>
        <v>0</v>
      </c>
      <c r="AR123" s="126" t="s">
        <v>84</v>
      </c>
      <c r="AT123" s="133" t="s">
        <v>75</v>
      </c>
      <c r="AU123" s="133" t="s">
        <v>76</v>
      </c>
      <c r="AY123" s="126" t="s">
        <v>142</v>
      </c>
      <c r="BK123" s="134">
        <f>SUM(BK124:BK134)</f>
        <v>0</v>
      </c>
    </row>
    <row r="124" spans="2:65" s="1" customFormat="1" ht="16.5" customHeight="1">
      <c r="B124" s="32"/>
      <c r="C124" s="137" t="s">
        <v>84</v>
      </c>
      <c r="D124" s="137" t="s">
        <v>144</v>
      </c>
      <c r="E124" s="138" t="s">
        <v>84</v>
      </c>
      <c r="F124" s="139" t="s">
        <v>692</v>
      </c>
      <c r="G124" s="140" t="s">
        <v>366</v>
      </c>
      <c r="H124" s="141">
        <v>7</v>
      </c>
      <c r="I124" s="142"/>
      <c r="J124" s="143">
        <f>ROUND(I124*H124,2)</f>
        <v>0</v>
      </c>
      <c r="K124" s="144"/>
      <c r="L124" s="32"/>
      <c r="M124" s="145" t="s">
        <v>1</v>
      </c>
      <c r="N124" s="146" t="s">
        <v>41</v>
      </c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49" t="s">
        <v>148</v>
      </c>
      <c r="AT124" s="149" t="s">
        <v>144</v>
      </c>
      <c r="AU124" s="149" t="s">
        <v>84</v>
      </c>
      <c r="AY124" s="17" t="s">
        <v>142</v>
      </c>
      <c r="BE124" s="150">
        <f>IF(N124="základní",J124,0)</f>
        <v>0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7" t="s">
        <v>84</v>
      </c>
      <c r="BK124" s="150">
        <f>ROUND(I124*H124,2)</f>
        <v>0</v>
      </c>
      <c r="BL124" s="17" t="s">
        <v>148</v>
      </c>
      <c r="BM124" s="149" t="s">
        <v>86</v>
      </c>
    </row>
    <row r="125" spans="2:65" s="1" customFormat="1" ht="16.5" customHeight="1">
      <c r="B125" s="32"/>
      <c r="C125" s="137" t="s">
        <v>86</v>
      </c>
      <c r="D125" s="137" t="s">
        <v>144</v>
      </c>
      <c r="E125" s="138" t="s">
        <v>86</v>
      </c>
      <c r="F125" s="139" t="s">
        <v>693</v>
      </c>
      <c r="G125" s="140" t="s">
        <v>366</v>
      </c>
      <c r="H125" s="141">
        <v>7</v>
      </c>
      <c r="I125" s="142"/>
      <c r="J125" s="143">
        <f>ROUND(I125*H125,2)</f>
        <v>0</v>
      </c>
      <c r="K125" s="144"/>
      <c r="L125" s="32"/>
      <c r="M125" s="145" t="s">
        <v>1</v>
      </c>
      <c r="N125" s="146" t="s">
        <v>41</v>
      </c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49" t="s">
        <v>148</v>
      </c>
      <c r="AT125" s="149" t="s">
        <v>144</v>
      </c>
      <c r="AU125" s="149" t="s">
        <v>84</v>
      </c>
      <c r="AY125" s="17" t="s">
        <v>142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84</v>
      </c>
      <c r="BK125" s="150">
        <f>ROUND(I125*H125,2)</f>
        <v>0</v>
      </c>
      <c r="BL125" s="17" t="s">
        <v>148</v>
      </c>
      <c r="BM125" s="149" t="s">
        <v>148</v>
      </c>
    </row>
    <row r="126" spans="2:65" s="1" customFormat="1" ht="16.5" customHeight="1">
      <c r="B126" s="32"/>
      <c r="C126" s="137" t="s">
        <v>153</v>
      </c>
      <c r="D126" s="137" t="s">
        <v>144</v>
      </c>
      <c r="E126" s="138" t="s">
        <v>153</v>
      </c>
      <c r="F126" s="139" t="s">
        <v>694</v>
      </c>
      <c r="G126" s="140" t="s">
        <v>366</v>
      </c>
      <c r="H126" s="141">
        <v>7</v>
      </c>
      <c r="I126" s="142"/>
      <c r="J126" s="143">
        <f>ROUND(I126*H126,2)</f>
        <v>0</v>
      </c>
      <c r="K126" s="144"/>
      <c r="L126" s="32"/>
      <c r="M126" s="145" t="s">
        <v>1</v>
      </c>
      <c r="N126" s="146" t="s">
        <v>41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AR126" s="149" t="s">
        <v>148</v>
      </c>
      <c r="AT126" s="149" t="s">
        <v>144</v>
      </c>
      <c r="AU126" s="149" t="s">
        <v>84</v>
      </c>
      <c r="AY126" s="17" t="s">
        <v>142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84</v>
      </c>
      <c r="BK126" s="150">
        <f>ROUND(I126*H126,2)</f>
        <v>0</v>
      </c>
      <c r="BL126" s="17" t="s">
        <v>148</v>
      </c>
      <c r="BM126" s="149" t="s">
        <v>167</v>
      </c>
    </row>
    <row r="127" spans="2:65" s="1" customFormat="1" ht="16.5" customHeight="1">
      <c r="B127" s="32"/>
      <c r="C127" s="137" t="s">
        <v>148</v>
      </c>
      <c r="D127" s="137" t="s">
        <v>144</v>
      </c>
      <c r="E127" s="138" t="s">
        <v>148</v>
      </c>
      <c r="F127" s="139" t="s">
        <v>695</v>
      </c>
      <c r="G127" s="140" t="s">
        <v>366</v>
      </c>
      <c r="H127" s="141">
        <v>7</v>
      </c>
      <c r="I127" s="142"/>
      <c r="J127" s="143">
        <f>ROUND(I127*H127,2)</f>
        <v>0</v>
      </c>
      <c r="K127" s="144"/>
      <c r="L127" s="32"/>
      <c r="M127" s="145" t="s">
        <v>1</v>
      </c>
      <c r="N127" s="146" t="s">
        <v>41</v>
      </c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148</v>
      </c>
      <c r="AT127" s="149" t="s">
        <v>144</v>
      </c>
      <c r="AU127" s="149" t="s">
        <v>84</v>
      </c>
      <c r="AY127" s="17" t="s">
        <v>142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7" t="s">
        <v>84</v>
      </c>
      <c r="BK127" s="150">
        <f>ROUND(I127*H127,2)</f>
        <v>0</v>
      </c>
      <c r="BL127" s="17" t="s">
        <v>148</v>
      </c>
      <c r="BM127" s="149" t="s">
        <v>176</v>
      </c>
    </row>
    <row r="128" spans="2:65" s="1" customFormat="1" ht="16.5" customHeight="1">
      <c r="B128" s="32"/>
      <c r="C128" s="137" t="s">
        <v>163</v>
      </c>
      <c r="D128" s="137" t="s">
        <v>144</v>
      </c>
      <c r="E128" s="138" t="s">
        <v>163</v>
      </c>
      <c r="F128" s="139" t="s">
        <v>696</v>
      </c>
      <c r="G128" s="140" t="s">
        <v>366</v>
      </c>
      <c r="H128" s="141">
        <v>7</v>
      </c>
      <c r="I128" s="142"/>
      <c r="J128" s="143">
        <f>ROUND(I128*H128,2)</f>
        <v>0</v>
      </c>
      <c r="K128" s="144"/>
      <c r="L128" s="32"/>
      <c r="M128" s="145" t="s">
        <v>1</v>
      </c>
      <c r="N128" s="146" t="s">
        <v>41</v>
      </c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49" t="s">
        <v>148</v>
      </c>
      <c r="AT128" s="149" t="s">
        <v>144</v>
      </c>
      <c r="AU128" s="149" t="s">
        <v>84</v>
      </c>
      <c r="AY128" s="17" t="s">
        <v>142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84</v>
      </c>
      <c r="BK128" s="150">
        <f>ROUND(I128*H128,2)</f>
        <v>0</v>
      </c>
      <c r="BL128" s="17" t="s">
        <v>148</v>
      </c>
      <c r="BM128" s="149" t="s">
        <v>187</v>
      </c>
    </row>
    <row r="129" spans="2:65" s="1" customFormat="1" ht="16.5" customHeight="1">
      <c r="B129" s="32"/>
      <c r="C129" s="137" t="s">
        <v>167</v>
      </c>
      <c r="D129" s="137" t="s">
        <v>144</v>
      </c>
      <c r="E129" s="138" t="s">
        <v>167</v>
      </c>
      <c r="F129" s="139" t="s">
        <v>697</v>
      </c>
      <c r="G129" s="140" t="s">
        <v>366</v>
      </c>
      <c r="H129" s="141">
        <v>7</v>
      </c>
      <c r="I129" s="142"/>
      <c r="J129" s="143">
        <f>ROUND(I129*H129,2)</f>
        <v>0</v>
      </c>
      <c r="K129" s="144"/>
      <c r="L129" s="32"/>
      <c r="M129" s="145" t="s">
        <v>1</v>
      </c>
      <c r="N129" s="146" t="s">
        <v>41</v>
      </c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49" t="s">
        <v>148</v>
      </c>
      <c r="AT129" s="149" t="s">
        <v>144</v>
      </c>
      <c r="AU129" s="149" t="s">
        <v>84</v>
      </c>
      <c r="AY129" s="17" t="s">
        <v>142</v>
      </c>
      <c r="BE129" s="150">
        <f>IF(N129="základní",J129,0)</f>
        <v>0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7" t="s">
        <v>84</v>
      </c>
      <c r="BK129" s="150">
        <f>ROUND(I129*H129,2)</f>
        <v>0</v>
      </c>
      <c r="BL129" s="17" t="s">
        <v>148</v>
      </c>
      <c r="BM129" s="149" t="s">
        <v>8</v>
      </c>
    </row>
    <row r="130" spans="2:65" s="1" customFormat="1" ht="16.5" customHeight="1">
      <c r="B130" s="32"/>
      <c r="C130" s="137" t="s">
        <v>172</v>
      </c>
      <c r="D130" s="137" t="s">
        <v>144</v>
      </c>
      <c r="E130" s="138" t="s">
        <v>172</v>
      </c>
      <c r="F130" s="139" t="s">
        <v>698</v>
      </c>
      <c r="G130" s="140" t="s">
        <v>366</v>
      </c>
      <c r="H130" s="141">
        <v>7</v>
      </c>
      <c r="I130" s="142"/>
      <c r="J130" s="143">
        <f>ROUND(I130*H130,2)</f>
        <v>0</v>
      </c>
      <c r="K130" s="144"/>
      <c r="L130" s="32"/>
      <c r="M130" s="145" t="s">
        <v>1</v>
      </c>
      <c r="N130" s="146" t="s">
        <v>41</v>
      </c>
      <c r="P130" s="147">
        <f>O130*H130</f>
        <v>0</v>
      </c>
      <c r="Q130" s="147">
        <v>0</v>
      </c>
      <c r="R130" s="147">
        <f>Q130*H130</f>
        <v>0</v>
      </c>
      <c r="S130" s="147">
        <v>0</v>
      </c>
      <c r="T130" s="148">
        <f>S130*H130</f>
        <v>0</v>
      </c>
      <c r="AR130" s="149" t="s">
        <v>148</v>
      </c>
      <c r="AT130" s="149" t="s">
        <v>144</v>
      </c>
      <c r="AU130" s="149" t="s">
        <v>84</v>
      </c>
      <c r="AY130" s="17" t="s">
        <v>142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7" t="s">
        <v>84</v>
      </c>
      <c r="BK130" s="150">
        <f>ROUND(I130*H130,2)</f>
        <v>0</v>
      </c>
      <c r="BL130" s="17" t="s">
        <v>148</v>
      </c>
      <c r="BM130" s="149" t="s">
        <v>211</v>
      </c>
    </row>
    <row r="131" spans="2:65" s="1" customFormat="1" ht="16.5" customHeight="1">
      <c r="B131" s="32"/>
      <c r="C131" s="137" t="s">
        <v>176</v>
      </c>
      <c r="D131" s="137" t="s">
        <v>144</v>
      </c>
      <c r="E131" s="138" t="s">
        <v>176</v>
      </c>
      <c r="F131" s="139" t="s">
        <v>699</v>
      </c>
      <c r="G131" s="140" t="s">
        <v>283</v>
      </c>
      <c r="H131" s="141">
        <v>1000</v>
      </c>
      <c r="I131" s="142"/>
      <c r="J131" s="143">
        <f>ROUND(I131*H131,2)</f>
        <v>0</v>
      </c>
      <c r="K131" s="144"/>
      <c r="L131" s="32"/>
      <c r="M131" s="145" t="s">
        <v>1</v>
      </c>
      <c r="N131" s="146" t="s">
        <v>41</v>
      </c>
      <c r="P131" s="147">
        <f>O131*H131</f>
        <v>0</v>
      </c>
      <c r="Q131" s="147">
        <v>0</v>
      </c>
      <c r="R131" s="147">
        <f>Q131*H131</f>
        <v>0</v>
      </c>
      <c r="S131" s="147">
        <v>0</v>
      </c>
      <c r="T131" s="148">
        <f>S131*H131</f>
        <v>0</v>
      </c>
      <c r="AR131" s="149" t="s">
        <v>148</v>
      </c>
      <c r="AT131" s="149" t="s">
        <v>144</v>
      </c>
      <c r="AU131" s="149" t="s">
        <v>84</v>
      </c>
      <c r="AY131" s="17" t="s">
        <v>142</v>
      </c>
      <c r="BE131" s="150">
        <f>IF(N131="základní",J131,0)</f>
        <v>0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7" t="s">
        <v>84</v>
      </c>
      <c r="BK131" s="150">
        <f>ROUND(I131*H131,2)</f>
        <v>0</v>
      </c>
      <c r="BL131" s="17" t="s">
        <v>148</v>
      </c>
      <c r="BM131" s="149" t="s">
        <v>224</v>
      </c>
    </row>
    <row r="132" spans="2:65" s="1" customFormat="1" ht="16.5" customHeight="1">
      <c r="B132" s="32"/>
      <c r="C132" s="137" t="s">
        <v>182</v>
      </c>
      <c r="D132" s="137" t="s">
        <v>144</v>
      </c>
      <c r="E132" s="138" t="s">
        <v>182</v>
      </c>
      <c r="F132" s="139" t="s">
        <v>700</v>
      </c>
      <c r="G132" s="140" t="s">
        <v>366</v>
      </c>
      <c r="H132" s="141">
        <v>14</v>
      </c>
      <c r="I132" s="142"/>
      <c r="J132" s="143">
        <f>ROUND(I132*H132,2)</f>
        <v>0</v>
      </c>
      <c r="K132" s="144"/>
      <c r="L132" s="32"/>
      <c r="M132" s="145" t="s">
        <v>1</v>
      </c>
      <c r="N132" s="146" t="s">
        <v>41</v>
      </c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49" t="s">
        <v>148</v>
      </c>
      <c r="AT132" s="149" t="s">
        <v>144</v>
      </c>
      <c r="AU132" s="149" t="s">
        <v>84</v>
      </c>
      <c r="AY132" s="17" t="s">
        <v>142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7" t="s">
        <v>84</v>
      </c>
      <c r="BK132" s="150">
        <f>ROUND(I132*H132,2)</f>
        <v>0</v>
      </c>
      <c r="BL132" s="17" t="s">
        <v>148</v>
      </c>
      <c r="BM132" s="149" t="s">
        <v>236</v>
      </c>
    </row>
    <row r="133" spans="2:65" s="1" customFormat="1" ht="16.5" customHeight="1">
      <c r="B133" s="32"/>
      <c r="C133" s="137" t="s">
        <v>187</v>
      </c>
      <c r="D133" s="137" t="s">
        <v>144</v>
      </c>
      <c r="E133" s="138" t="s">
        <v>187</v>
      </c>
      <c r="F133" s="139" t="s">
        <v>701</v>
      </c>
      <c r="G133" s="140" t="s">
        <v>366</v>
      </c>
      <c r="H133" s="141">
        <v>1</v>
      </c>
      <c r="I133" s="142"/>
      <c r="J133" s="143">
        <f>ROUND(I133*H133,2)</f>
        <v>0</v>
      </c>
      <c r="K133" s="144"/>
      <c r="L133" s="32"/>
      <c r="M133" s="145" t="s">
        <v>1</v>
      </c>
      <c r="N133" s="146" t="s">
        <v>41</v>
      </c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49" t="s">
        <v>148</v>
      </c>
      <c r="AT133" s="149" t="s">
        <v>144</v>
      </c>
      <c r="AU133" s="149" t="s">
        <v>84</v>
      </c>
      <c r="AY133" s="17" t="s">
        <v>142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7" t="s">
        <v>84</v>
      </c>
      <c r="BK133" s="150">
        <f>ROUND(I133*H133,2)</f>
        <v>0</v>
      </c>
      <c r="BL133" s="17" t="s">
        <v>148</v>
      </c>
      <c r="BM133" s="149" t="s">
        <v>244</v>
      </c>
    </row>
    <row r="134" spans="2:65" s="1" customFormat="1" ht="16.5" customHeight="1">
      <c r="B134" s="32"/>
      <c r="C134" s="137" t="s">
        <v>193</v>
      </c>
      <c r="D134" s="137" t="s">
        <v>144</v>
      </c>
      <c r="E134" s="138" t="s">
        <v>193</v>
      </c>
      <c r="F134" s="139" t="s">
        <v>702</v>
      </c>
      <c r="G134" s="140" t="s">
        <v>366</v>
      </c>
      <c r="H134" s="141">
        <v>1</v>
      </c>
      <c r="I134" s="142"/>
      <c r="J134" s="143">
        <f>ROUND(I134*H134,2)</f>
        <v>0</v>
      </c>
      <c r="K134" s="144"/>
      <c r="L134" s="32"/>
      <c r="M134" s="145" t="s">
        <v>1</v>
      </c>
      <c r="N134" s="146" t="s">
        <v>41</v>
      </c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49" t="s">
        <v>148</v>
      </c>
      <c r="AT134" s="149" t="s">
        <v>144</v>
      </c>
      <c r="AU134" s="149" t="s">
        <v>84</v>
      </c>
      <c r="AY134" s="17" t="s">
        <v>142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84</v>
      </c>
      <c r="BK134" s="150">
        <f>ROUND(I134*H134,2)</f>
        <v>0</v>
      </c>
      <c r="BL134" s="17" t="s">
        <v>148</v>
      </c>
      <c r="BM134" s="149" t="s">
        <v>254</v>
      </c>
    </row>
    <row r="135" spans="2:65" s="11" customFormat="1" ht="25.9" customHeight="1">
      <c r="B135" s="125"/>
      <c r="D135" s="126" t="s">
        <v>75</v>
      </c>
      <c r="E135" s="127" t="s">
        <v>703</v>
      </c>
      <c r="F135" s="127" t="s">
        <v>704</v>
      </c>
      <c r="I135" s="128"/>
      <c r="J135" s="129">
        <f>BK135</f>
        <v>0</v>
      </c>
      <c r="L135" s="125"/>
      <c r="M135" s="130"/>
      <c r="P135" s="131">
        <f>SUM(P136:P137)</f>
        <v>0</v>
      </c>
      <c r="R135" s="131">
        <f>SUM(R136:R137)</f>
        <v>0</v>
      </c>
      <c r="T135" s="132">
        <f>SUM(T136:T137)</f>
        <v>0</v>
      </c>
      <c r="AR135" s="126" t="s">
        <v>84</v>
      </c>
      <c r="AT135" s="133" t="s">
        <v>75</v>
      </c>
      <c r="AU135" s="133" t="s">
        <v>76</v>
      </c>
      <c r="AY135" s="126" t="s">
        <v>142</v>
      </c>
      <c r="BK135" s="134">
        <f>SUM(BK136:BK137)</f>
        <v>0</v>
      </c>
    </row>
    <row r="136" spans="2:65" s="1" customFormat="1" ht="24.2" customHeight="1">
      <c r="B136" s="32"/>
      <c r="C136" s="137" t="s">
        <v>8</v>
      </c>
      <c r="D136" s="137" t="s">
        <v>144</v>
      </c>
      <c r="E136" s="138" t="s">
        <v>8</v>
      </c>
      <c r="F136" s="139" t="s">
        <v>705</v>
      </c>
      <c r="G136" s="140" t="s">
        <v>682</v>
      </c>
      <c r="H136" s="141">
        <v>1</v>
      </c>
      <c r="I136" s="142"/>
      <c r="J136" s="143">
        <f>ROUND(I136*H136,2)</f>
        <v>0</v>
      </c>
      <c r="K136" s="144"/>
      <c r="L136" s="32"/>
      <c r="M136" s="145" t="s">
        <v>1</v>
      </c>
      <c r="N136" s="146" t="s">
        <v>41</v>
      </c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49" t="s">
        <v>148</v>
      </c>
      <c r="AT136" s="149" t="s">
        <v>144</v>
      </c>
      <c r="AU136" s="149" t="s">
        <v>84</v>
      </c>
      <c r="AY136" s="17" t="s">
        <v>142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84</v>
      </c>
      <c r="BK136" s="150">
        <f>ROUND(I136*H136,2)</f>
        <v>0</v>
      </c>
      <c r="BL136" s="17" t="s">
        <v>148</v>
      </c>
      <c r="BM136" s="149" t="s">
        <v>264</v>
      </c>
    </row>
    <row r="137" spans="2:65" s="1" customFormat="1" ht="24.2" customHeight="1">
      <c r="B137" s="32"/>
      <c r="C137" s="137" t="s">
        <v>202</v>
      </c>
      <c r="D137" s="137" t="s">
        <v>144</v>
      </c>
      <c r="E137" s="138" t="s">
        <v>202</v>
      </c>
      <c r="F137" s="139" t="s">
        <v>706</v>
      </c>
      <c r="G137" s="140" t="s">
        <v>682</v>
      </c>
      <c r="H137" s="141">
        <v>1</v>
      </c>
      <c r="I137" s="142"/>
      <c r="J137" s="143">
        <f>ROUND(I137*H137,2)</f>
        <v>0</v>
      </c>
      <c r="K137" s="144"/>
      <c r="L137" s="32"/>
      <c r="M137" s="200" t="s">
        <v>1</v>
      </c>
      <c r="N137" s="201" t="s">
        <v>41</v>
      </c>
      <c r="O137" s="195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AR137" s="149" t="s">
        <v>148</v>
      </c>
      <c r="AT137" s="149" t="s">
        <v>144</v>
      </c>
      <c r="AU137" s="149" t="s">
        <v>84</v>
      </c>
      <c r="AY137" s="17" t="s">
        <v>142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7" t="s">
        <v>84</v>
      </c>
      <c r="BK137" s="150">
        <f>ROUND(I137*H137,2)</f>
        <v>0</v>
      </c>
      <c r="BL137" s="17" t="s">
        <v>148</v>
      </c>
      <c r="BM137" s="149" t="s">
        <v>274</v>
      </c>
    </row>
    <row r="138" spans="2:65" s="1" customFormat="1" ht="6.95" customHeight="1">
      <c r="B138" s="44"/>
      <c r="C138" s="45"/>
      <c r="D138" s="45"/>
      <c r="E138" s="45"/>
      <c r="F138" s="45"/>
      <c r="G138" s="45"/>
      <c r="H138" s="45"/>
      <c r="I138" s="45"/>
      <c r="J138" s="45"/>
      <c r="K138" s="45"/>
      <c r="L138" s="32"/>
    </row>
  </sheetData>
  <sheetProtection algorithmName="SHA-512" hashValue="ITrl+OsoU4YQAEI3jB15OAigGt+Tyr0/UjenIW9fefWwl++85fbvIkv6F6PUbT0owLEt3CTxLgZ84IE5dYjBeg==" saltValue="XYPa68wQOQJm59DQPyZBNXvzBfE7Tw1+5cxiWcMXXgu0icYC0wEmTsh7/nfYyFQC8N2IQJg+sBIJF53LNffmOA==" spinCount="100000" sheet="1" objects="1" scenarios="1" formatColumns="0" formatRows="0" autoFilter="0"/>
  <autoFilter ref="C121:K137" xr:uid="{00000000-0009-0000-0000-000004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7" t="s">
        <v>101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102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Objekty OU, část D a DM, WC imobilní + výtah</v>
      </c>
      <c r="F7" s="246"/>
      <c r="G7" s="246"/>
      <c r="H7" s="246"/>
      <c r="L7" s="20"/>
    </row>
    <row r="8" spans="2:46" s="1" customFormat="1" ht="12" customHeight="1">
      <c r="B8" s="32"/>
      <c r="D8" s="27" t="s">
        <v>103</v>
      </c>
      <c r="L8" s="32"/>
    </row>
    <row r="9" spans="2:46" s="1" customFormat="1" ht="16.5" customHeight="1">
      <c r="B9" s="32"/>
      <c r="E9" s="204" t="s">
        <v>707</v>
      </c>
      <c r="F9" s="247"/>
      <c r="G9" s="247"/>
      <c r="H9" s="24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31. 8. 2018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8" t="str">
        <f>'Rekapitulace stavby'!E14</f>
        <v>Vyplň údaj</v>
      </c>
      <c r="F18" s="230"/>
      <c r="G18" s="230"/>
      <c r="H18" s="230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19.25" customHeight="1">
      <c r="B27" s="94"/>
      <c r="E27" s="234" t="s">
        <v>708</v>
      </c>
      <c r="F27" s="234"/>
      <c r="G27" s="234"/>
      <c r="H27" s="234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36</v>
      </c>
      <c r="J30" s="66">
        <f>ROUND(J117,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86">
        <f>ROUND((SUM(BE117:BE124)),  2)</f>
        <v>0</v>
      </c>
      <c r="I33" s="96">
        <v>0.21</v>
      </c>
      <c r="J33" s="86">
        <f>ROUND(((SUM(BE117:BE124))*I33),  2)</f>
        <v>0</v>
      </c>
      <c r="L33" s="32"/>
    </row>
    <row r="34" spans="2:12" s="1" customFormat="1" ht="14.45" customHeight="1">
      <c r="B34" s="32"/>
      <c r="E34" s="27" t="s">
        <v>42</v>
      </c>
      <c r="F34" s="86">
        <f>ROUND((SUM(BF117:BF124)),  2)</f>
        <v>0</v>
      </c>
      <c r="I34" s="96">
        <v>0.12</v>
      </c>
      <c r="J34" s="86">
        <f>ROUND(((SUM(BF117:BF124))*I34),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86">
        <f>ROUND((SUM(BG117:BG124)),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86">
        <f>ROUND((SUM(BH117:BH124)),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86">
        <f>ROUND((SUM(BI117:BI124)),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46</v>
      </c>
      <c r="E39" s="57"/>
      <c r="F39" s="57"/>
      <c r="G39" s="99" t="s">
        <v>47</v>
      </c>
      <c r="H39" s="100" t="s">
        <v>48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>
      <c r="B61" s="32"/>
      <c r="D61" s="43" t="s">
        <v>51</v>
      </c>
      <c r="E61" s="34"/>
      <c r="F61" s="103" t="s">
        <v>52</v>
      </c>
      <c r="G61" s="43" t="s">
        <v>51</v>
      </c>
      <c r="H61" s="34"/>
      <c r="I61" s="34"/>
      <c r="J61" s="104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>
      <c r="B76" s="32"/>
      <c r="D76" s="43" t="s">
        <v>51</v>
      </c>
      <c r="E76" s="34"/>
      <c r="F76" s="103" t="s">
        <v>52</v>
      </c>
      <c r="G76" s="43" t="s">
        <v>51</v>
      </c>
      <c r="H76" s="34"/>
      <c r="I76" s="34"/>
      <c r="J76" s="104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5" t="str">
        <f>E7</f>
        <v>Objekty OU, část D a DM, WC imobilní + výtah</v>
      </c>
      <c r="F85" s="246"/>
      <c r="G85" s="246"/>
      <c r="H85" s="246"/>
      <c r="L85" s="32"/>
    </row>
    <row r="86" spans="2:47" s="1" customFormat="1" ht="12" customHeight="1">
      <c r="B86" s="32"/>
      <c r="C86" s="27" t="s">
        <v>103</v>
      </c>
      <c r="L86" s="32"/>
    </row>
    <row r="87" spans="2:47" s="1" customFormat="1" ht="16.5" customHeight="1">
      <c r="B87" s="32"/>
      <c r="E87" s="204" t="str">
        <f>E9</f>
        <v>D.1.5 - Interiér</v>
      </c>
      <c r="F87" s="247"/>
      <c r="G87" s="247"/>
      <c r="H87" s="247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31. 8. 2018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Ostravská univerzita</v>
      </c>
      <c r="I91" s="27" t="s">
        <v>30</v>
      </c>
      <c r="J91" s="30" t="str">
        <f>E21</f>
        <v>Marpo s.r.o.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107</v>
      </c>
      <c r="D94" s="97"/>
      <c r="E94" s="97"/>
      <c r="F94" s="97"/>
      <c r="G94" s="97"/>
      <c r="H94" s="97"/>
      <c r="I94" s="97"/>
      <c r="J94" s="106" t="s">
        <v>108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109</v>
      </c>
      <c r="J96" s="66">
        <f>J117</f>
        <v>0</v>
      </c>
      <c r="L96" s="32"/>
      <c r="AU96" s="17" t="s">
        <v>110</v>
      </c>
    </row>
    <row r="97" spans="2:12" s="8" customFormat="1" ht="24.95" customHeight="1">
      <c r="B97" s="108"/>
      <c r="D97" s="109" t="s">
        <v>709</v>
      </c>
      <c r="E97" s="110"/>
      <c r="F97" s="110"/>
      <c r="G97" s="110"/>
      <c r="H97" s="110"/>
      <c r="I97" s="110"/>
      <c r="J97" s="111">
        <f>J118</f>
        <v>0</v>
      </c>
      <c r="L97" s="108"/>
    </row>
    <row r="98" spans="2:12" s="1" customFormat="1" ht="21.75" customHeight="1">
      <c r="B98" s="32"/>
      <c r="L98" s="32"/>
    </row>
    <row r="99" spans="2:12" s="1" customFormat="1" ht="6.95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2"/>
    </row>
    <row r="103" spans="2:12" s="1" customFormat="1" ht="6.95" customHeigh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2"/>
    </row>
    <row r="104" spans="2:12" s="1" customFormat="1" ht="24.95" customHeight="1">
      <c r="B104" s="32"/>
      <c r="C104" s="21" t="s">
        <v>127</v>
      </c>
      <c r="L104" s="32"/>
    </row>
    <row r="105" spans="2:12" s="1" customFormat="1" ht="6.95" customHeight="1">
      <c r="B105" s="32"/>
      <c r="L105" s="32"/>
    </row>
    <row r="106" spans="2:12" s="1" customFormat="1" ht="12" customHeight="1">
      <c r="B106" s="32"/>
      <c r="C106" s="27" t="s">
        <v>16</v>
      </c>
      <c r="L106" s="32"/>
    </row>
    <row r="107" spans="2:12" s="1" customFormat="1" ht="16.5" customHeight="1">
      <c r="B107" s="32"/>
      <c r="E107" s="245" t="str">
        <f>E7</f>
        <v>Objekty OU, část D a DM, WC imobilní + výtah</v>
      </c>
      <c r="F107" s="246"/>
      <c r="G107" s="246"/>
      <c r="H107" s="246"/>
      <c r="L107" s="32"/>
    </row>
    <row r="108" spans="2:12" s="1" customFormat="1" ht="12" customHeight="1">
      <c r="B108" s="32"/>
      <c r="C108" s="27" t="s">
        <v>103</v>
      </c>
      <c r="L108" s="32"/>
    </row>
    <row r="109" spans="2:12" s="1" customFormat="1" ht="16.5" customHeight="1">
      <c r="B109" s="32"/>
      <c r="E109" s="204" t="str">
        <f>E9</f>
        <v>D.1.5 - Interiér</v>
      </c>
      <c r="F109" s="247"/>
      <c r="G109" s="247"/>
      <c r="H109" s="247"/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20</v>
      </c>
      <c r="F111" s="25" t="str">
        <f>F12</f>
        <v xml:space="preserve"> </v>
      </c>
      <c r="I111" s="27" t="s">
        <v>22</v>
      </c>
      <c r="J111" s="52" t="str">
        <f>IF(J12="","",J12)</f>
        <v>31. 8. 2018</v>
      </c>
      <c r="L111" s="32"/>
    </row>
    <row r="112" spans="2:12" s="1" customFormat="1" ht="6.95" customHeight="1">
      <c r="B112" s="32"/>
      <c r="L112" s="32"/>
    </row>
    <row r="113" spans="2:65" s="1" customFormat="1" ht="15.2" customHeight="1">
      <c r="B113" s="32"/>
      <c r="C113" s="27" t="s">
        <v>24</v>
      </c>
      <c r="F113" s="25" t="str">
        <f>E15</f>
        <v>Ostravská univerzita</v>
      </c>
      <c r="I113" s="27" t="s">
        <v>30</v>
      </c>
      <c r="J113" s="30" t="str">
        <f>E21</f>
        <v>Marpo s.r.o.</v>
      </c>
      <c r="L113" s="32"/>
    </row>
    <row r="114" spans="2:65" s="1" customFormat="1" ht="15.2" customHeight="1">
      <c r="B114" s="32"/>
      <c r="C114" s="27" t="s">
        <v>28</v>
      </c>
      <c r="F114" s="25" t="str">
        <f>IF(E18="","",E18)</f>
        <v>Vyplň údaj</v>
      </c>
      <c r="I114" s="27" t="s">
        <v>33</v>
      </c>
      <c r="J114" s="30" t="str">
        <f>E24</f>
        <v xml:space="preserve"> </v>
      </c>
      <c r="L114" s="32"/>
    </row>
    <row r="115" spans="2:65" s="1" customFormat="1" ht="10.35" customHeight="1">
      <c r="B115" s="32"/>
      <c r="L115" s="32"/>
    </row>
    <row r="116" spans="2:65" s="10" customFormat="1" ht="29.25" customHeight="1">
      <c r="B116" s="116"/>
      <c r="C116" s="117" t="s">
        <v>128</v>
      </c>
      <c r="D116" s="118" t="s">
        <v>61</v>
      </c>
      <c r="E116" s="118" t="s">
        <v>57</v>
      </c>
      <c r="F116" s="118" t="s">
        <v>58</v>
      </c>
      <c r="G116" s="118" t="s">
        <v>129</v>
      </c>
      <c r="H116" s="118" t="s">
        <v>130</v>
      </c>
      <c r="I116" s="118" t="s">
        <v>131</v>
      </c>
      <c r="J116" s="119" t="s">
        <v>108</v>
      </c>
      <c r="K116" s="120" t="s">
        <v>132</v>
      </c>
      <c r="L116" s="116"/>
      <c r="M116" s="59" t="s">
        <v>1</v>
      </c>
      <c r="N116" s="60" t="s">
        <v>40</v>
      </c>
      <c r="O116" s="60" t="s">
        <v>133</v>
      </c>
      <c r="P116" s="60" t="s">
        <v>134</v>
      </c>
      <c r="Q116" s="60" t="s">
        <v>135</v>
      </c>
      <c r="R116" s="60" t="s">
        <v>136</v>
      </c>
      <c r="S116" s="60" t="s">
        <v>137</v>
      </c>
      <c r="T116" s="61" t="s">
        <v>138</v>
      </c>
    </row>
    <row r="117" spans="2:65" s="1" customFormat="1" ht="22.9" customHeight="1">
      <c r="B117" s="32"/>
      <c r="C117" s="64" t="s">
        <v>139</v>
      </c>
      <c r="J117" s="121">
        <f>BK117</f>
        <v>0</v>
      </c>
      <c r="L117" s="32"/>
      <c r="M117" s="62"/>
      <c r="N117" s="53"/>
      <c r="O117" s="53"/>
      <c r="P117" s="122">
        <f>P118</f>
        <v>0</v>
      </c>
      <c r="Q117" s="53"/>
      <c r="R117" s="122">
        <f>R118</f>
        <v>0</v>
      </c>
      <c r="S117" s="53"/>
      <c r="T117" s="123">
        <f>T118</f>
        <v>0</v>
      </c>
      <c r="AT117" s="17" t="s">
        <v>75</v>
      </c>
      <c r="AU117" s="17" t="s">
        <v>110</v>
      </c>
      <c r="BK117" s="124">
        <f>BK118</f>
        <v>0</v>
      </c>
    </row>
    <row r="118" spans="2:65" s="11" customFormat="1" ht="25.9" customHeight="1">
      <c r="B118" s="125"/>
      <c r="D118" s="126" t="s">
        <v>75</v>
      </c>
      <c r="E118" s="127" t="s">
        <v>690</v>
      </c>
      <c r="F118" s="127" t="s">
        <v>710</v>
      </c>
      <c r="I118" s="128"/>
      <c r="J118" s="129">
        <f>BK118</f>
        <v>0</v>
      </c>
      <c r="L118" s="125"/>
      <c r="M118" s="130"/>
      <c r="P118" s="131">
        <f>SUM(P119:P124)</f>
        <v>0</v>
      </c>
      <c r="R118" s="131">
        <f>SUM(R119:R124)</f>
        <v>0</v>
      </c>
      <c r="T118" s="132">
        <f>SUM(T119:T124)</f>
        <v>0</v>
      </c>
      <c r="AR118" s="126" t="s">
        <v>84</v>
      </c>
      <c r="AT118" s="133" t="s">
        <v>75</v>
      </c>
      <c r="AU118" s="133" t="s">
        <v>76</v>
      </c>
      <c r="AY118" s="126" t="s">
        <v>142</v>
      </c>
      <c r="BK118" s="134">
        <f>SUM(BK119:BK124)</f>
        <v>0</v>
      </c>
    </row>
    <row r="119" spans="2:65" s="1" customFormat="1" ht="16.5" customHeight="1">
      <c r="B119" s="32"/>
      <c r="C119" s="137" t="s">
        <v>84</v>
      </c>
      <c r="D119" s="137" t="s">
        <v>144</v>
      </c>
      <c r="E119" s="138" t="s">
        <v>84</v>
      </c>
      <c r="F119" s="139" t="s">
        <v>711</v>
      </c>
      <c r="G119" s="140" t="s">
        <v>361</v>
      </c>
      <c r="H119" s="141">
        <v>1</v>
      </c>
      <c r="I119" s="142"/>
      <c r="J119" s="143">
        <f>ROUND(I119*H119,2)</f>
        <v>0</v>
      </c>
      <c r="K119" s="144"/>
      <c r="L119" s="32"/>
      <c r="M119" s="145" t="s">
        <v>1</v>
      </c>
      <c r="N119" s="146" t="s">
        <v>41</v>
      </c>
      <c r="P119" s="147">
        <f>O119*H119</f>
        <v>0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AR119" s="149" t="s">
        <v>148</v>
      </c>
      <c r="AT119" s="149" t="s">
        <v>144</v>
      </c>
      <c r="AU119" s="149" t="s">
        <v>84</v>
      </c>
      <c r="AY119" s="17" t="s">
        <v>142</v>
      </c>
      <c r="BE119" s="150">
        <f>IF(N119="základní",J119,0)</f>
        <v>0</v>
      </c>
      <c r="BF119" s="150">
        <f>IF(N119="snížená",J119,0)</f>
        <v>0</v>
      </c>
      <c r="BG119" s="150">
        <f>IF(N119="zákl. přenesená",J119,0)</f>
        <v>0</v>
      </c>
      <c r="BH119" s="150">
        <f>IF(N119="sníž. přenesená",J119,0)</f>
        <v>0</v>
      </c>
      <c r="BI119" s="150">
        <f>IF(N119="nulová",J119,0)</f>
        <v>0</v>
      </c>
      <c r="BJ119" s="17" t="s">
        <v>84</v>
      </c>
      <c r="BK119" s="150">
        <f>ROUND(I119*H119,2)</f>
        <v>0</v>
      </c>
      <c r="BL119" s="17" t="s">
        <v>148</v>
      </c>
      <c r="BM119" s="149" t="s">
        <v>712</v>
      </c>
    </row>
    <row r="120" spans="2:65" s="1" customFormat="1" ht="16.5" customHeight="1">
      <c r="B120" s="32"/>
      <c r="C120" s="137" t="s">
        <v>86</v>
      </c>
      <c r="D120" s="137" t="s">
        <v>144</v>
      </c>
      <c r="E120" s="138" t="s">
        <v>86</v>
      </c>
      <c r="F120" s="139" t="s">
        <v>713</v>
      </c>
      <c r="G120" s="140" t="s">
        <v>361</v>
      </c>
      <c r="H120" s="141">
        <v>1</v>
      </c>
      <c r="I120" s="142"/>
      <c r="J120" s="143">
        <f>ROUND(I120*H120,2)</f>
        <v>0</v>
      </c>
      <c r="K120" s="144"/>
      <c r="L120" s="32"/>
      <c r="M120" s="145" t="s">
        <v>1</v>
      </c>
      <c r="N120" s="146" t="s">
        <v>41</v>
      </c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AR120" s="149" t="s">
        <v>148</v>
      </c>
      <c r="AT120" s="149" t="s">
        <v>144</v>
      </c>
      <c r="AU120" s="149" t="s">
        <v>84</v>
      </c>
      <c r="AY120" s="17" t="s">
        <v>142</v>
      </c>
      <c r="BE120" s="150">
        <f>IF(N120="základní",J120,0)</f>
        <v>0</v>
      </c>
      <c r="BF120" s="150">
        <f>IF(N120="snížená",J120,0)</f>
        <v>0</v>
      </c>
      <c r="BG120" s="150">
        <f>IF(N120="zákl. přenesená",J120,0)</f>
        <v>0</v>
      </c>
      <c r="BH120" s="150">
        <f>IF(N120="sníž. přenesená",J120,0)</f>
        <v>0</v>
      </c>
      <c r="BI120" s="150">
        <f>IF(N120="nulová",J120,0)</f>
        <v>0</v>
      </c>
      <c r="BJ120" s="17" t="s">
        <v>84</v>
      </c>
      <c r="BK120" s="150">
        <f>ROUND(I120*H120,2)</f>
        <v>0</v>
      </c>
      <c r="BL120" s="17" t="s">
        <v>148</v>
      </c>
      <c r="BM120" s="149" t="s">
        <v>714</v>
      </c>
    </row>
    <row r="121" spans="2:65" s="1" customFormat="1" ht="16.5" customHeight="1">
      <c r="B121" s="32"/>
      <c r="C121" s="137" t="s">
        <v>153</v>
      </c>
      <c r="D121" s="137" t="s">
        <v>144</v>
      </c>
      <c r="E121" s="138" t="s">
        <v>153</v>
      </c>
      <c r="F121" s="139" t="s">
        <v>715</v>
      </c>
      <c r="G121" s="140" t="s">
        <v>361</v>
      </c>
      <c r="H121" s="141">
        <v>1</v>
      </c>
      <c r="I121" s="142"/>
      <c r="J121" s="143">
        <f>ROUND(I121*H121,2)</f>
        <v>0</v>
      </c>
      <c r="K121" s="144"/>
      <c r="L121" s="32"/>
      <c r="M121" s="145" t="s">
        <v>1</v>
      </c>
      <c r="N121" s="146" t="s">
        <v>41</v>
      </c>
      <c r="P121" s="147">
        <f>O121*H121</f>
        <v>0</v>
      </c>
      <c r="Q121" s="147">
        <v>0</v>
      </c>
      <c r="R121" s="147">
        <f>Q121*H121</f>
        <v>0</v>
      </c>
      <c r="S121" s="147">
        <v>0</v>
      </c>
      <c r="T121" s="148">
        <f>S121*H121</f>
        <v>0</v>
      </c>
      <c r="AR121" s="149" t="s">
        <v>148</v>
      </c>
      <c r="AT121" s="149" t="s">
        <v>144</v>
      </c>
      <c r="AU121" s="149" t="s">
        <v>84</v>
      </c>
      <c r="AY121" s="17" t="s">
        <v>142</v>
      </c>
      <c r="BE121" s="150">
        <f>IF(N121="základní",J121,0)</f>
        <v>0</v>
      </c>
      <c r="BF121" s="150">
        <f>IF(N121="snížená",J121,0)</f>
        <v>0</v>
      </c>
      <c r="BG121" s="150">
        <f>IF(N121="zákl. přenesená",J121,0)</f>
        <v>0</v>
      </c>
      <c r="BH121" s="150">
        <f>IF(N121="sníž. přenesená",J121,0)</f>
        <v>0</v>
      </c>
      <c r="BI121" s="150">
        <f>IF(N121="nulová",J121,0)</f>
        <v>0</v>
      </c>
      <c r="BJ121" s="17" t="s">
        <v>84</v>
      </c>
      <c r="BK121" s="150">
        <f>ROUND(I121*H121,2)</f>
        <v>0</v>
      </c>
      <c r="BL121" s="17" t="s">
        <v>148</v>
      </c>
      <c r="BM121" s="149" t="s">
        <v>716</v>
      </c>
    </row>
    <row r="122" spans="2:65" s="1" customFormat="1" ht="16.5" customHeight="1">
      <c r="B122" s="32"/>
      <c r="C122" s="137" t="s">
        <v>148</v>
      </c>
      <c r="D122" s="137" t="s">
        <v>144</v>
      </c>
      <c r="E122" s="138" t="s">
        <v>148</v>
      </c>
      <c r="F122" s="139" t="s">
        <v>717</v>
      </c>
      <c r="G122" s="140" t="s">
        <v>361</v>
      </c>
      <c r="H122" s="141">
        <v>1</v>
      </c>
      <c r="I122" s="142"/>
      <c r="J122" s="143">
        <f>ROUND(I122*H122,2)</f>
        <v>0</v>
      </c>
      <c r="K122" s="144"/>
      <c r="L122" s="32"/>
      <c r="M122" s="145" t="s">
        <v>1</v>
      </c>
      <c r="N122" s="146" t="s">
        <v>41</v>
      </c>
      <c r="P122" s="147">
        <f>O122*H122</f>
        <v>0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AR122" s="149" t="s">
        <v>148</v>
      </c>
      <c r="AT122" s="149" t="s">
        <v>144</v>
      </c>
      <c r="AU122" s="149" t="s">
        <v>84</v>
      </c>
      <c r="AY122" s="17" t="s">
        <v>142</v>
      </c>
      <c r="BE122" s="150">
        <f>IF(N122="základní",J122,0)</f>
        <v>0</v>
      </c>
      <c r="BF122" s="150">
        <f>IF(N122="snížená",J122,0)</f>
        <v>0</v>
      </c>
      <c r="BG122" s="150">
        <f>IF(N122="zákl. přenesená",J122,0)</f>
        <v>0</v>
      </c>
      <c r="BH122" s="150">
        <f>IF(N122="sníž. přenesená",J122,0)</f>
        <v>0</v>
      </c>
      <c r="BI122" s="150">
        <f>IF(N122="nulová",J122,0)</f>
        <v>0</v>
      </c>
      <c r="BJ122" s="17" t="s">
        <v>84</v>
      </c>
      <c r="BK122" s="150">
        <f>ROUND(I122*H122,2)</f>
        <v>0</v>
      </c>
      <c r="BL122" s="17" t="s">
        <v>148</v>
      </c>
      <c r="BM122" s="149" t="s">
        <v>718</v>
      </c>
    </row>
    <row r="123" spans="2:65" s="1" customFormat="1" ht="16.5" customHeight="1">
      <c r="B123" s="32"/>
      <c r="C123" s="137" t="s">
        <v>163</v>
      </c>
      <c r="D123" s="137" t="s">
        <v>144</v>
      </c>
      <c r="E123" s="138" t="s">
        <v>163</v>
      </c>
      <c r="F123" s="139" t="s">
        <v>719</v>
      </c>
      <c r="G123" s="140" t="s">
        <v>361</v>
      </c>
      <c r="H123" s="141">
        <v>2</v>
      </c>
      <c r="I123" s="142"/>
      <c r="J123" s="143">
        <f>ROUND(I123*H123,2)</f>
        <v>0</v>
      </c>
      <c r="K123" s="144"/>
      <c r="L123" s="32"/>
      <c r="M123" s="145" t="s">
        <v>1</v>
      </c>
      <c r="N123" s="146" t="s">
        <v>41</v>
      </c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AR123" s="149" t="s">
        <v>148</v>
      </c>
      <c r="AT123" s="149" t="s">
        <v>144</v>
      </c>
      <c r="AU123" s="149" t="s">
        <v>84</v>
      </c>
      <c r="AY123" s="17" t="s">
        <v>142</v>
      </c>
      <c r="BE123" s="150">
        <f>IF(N123="základní",J123,0)</f>
        <v>0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7" t="s">
        <v>84</v>
      </c>
      <c r="BK123" s="150">
        <f>ROUND(I123*H123,2)</f>
        <v>0</v>
      </c>
      <c r="BL123" s="17" t="s">
        <v>148</v>
      </c>
      <c r="BM123" s="149" t="s">
        <v>720</v>
      </c>
    </row>
    <row r="124" spans="2:65" s="1" customFormat="1" ht="16.5" customHeight="1">
      <c r="B124" s="32"/>
      <c r="C124" s="137" t="s">
        <v>167</v>
      </c>
      <c r="D124" s="137" t="s">
        <v>144</v>
      </c>
      <c r="E124" s="138" t="s">
        <v>167</v>
      </c>
      <c r="F124" s="139" t="s">
        <v>721</v>
      </c>
      <c r="G124" s="140" t="s">
        <v>361</v>
      </c>
      <c r="H124" s="141">
        <v>1</v>
      </c>
      <c r="I124" s="142"/>
      <c r="J124" s="143">
        <f>ROUND(I124*H124,2)</f>
        <v>0</v>
      </c>
      <c r="K124" s="144"/>
      <c r="L124" s="32"/>
      <c r="M124" s="200" t="s">
        <v>1</v>
      </c>
      <c r="N124" s="201" t="s">
        <v>41</v>
      </c>
      <c r="O124" s="195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149" t="s">
        <v>148</v>
      </c>
      <c r="AT124" s="149" t="s">
        <v>144</v>
      </c>
      <c r="AU124" s="149" t="s">
        <v>84</v>
      </c>
      <c r="AY124" s="17" t="s">
        <v>142</v>
      </c>
      <c r="BE124" s="150">
        <f>IF(N124="základní",J124,0)</f>
        <v>0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7" t="s">
        <v>84</v>
      </c>
      <c r="BK124" s="150">
        <f>ROUND(I124*H124,2)</f>
        <v>0</v>
      </c>
      <c r="BL124" s="17" t="s">
        <v>148</v>
      </c>
      <c r="BM124" s="149" t="s">
        <v>722</v>
      </c>
    </row>
    <row r="125" spans="2:65" s="1" customFormat="1" ht="6.95" customHeight="1"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32"/>
    </row>
  </sheetData>
  <sheetProtection algorithmName="SHA-512" hashValue="nB1c5nmViv+kItjvomC8xSofOI3ZwzMK3akPTKhtzeaXNg03nGGicOEViVZLIEPwAypQLDYD/XRkvRbVTMee1w==" saltValue="kLOSpJ4Q463MojLqzEAsBDRSbEB6brp8wtRh2hXEHSDPqlfg0ajMIQ+cOuahQ/wb2SxzDyvtwa5I3bR/iMcwdg==" spinCount="100000" sheet="1" objects="1" scenarios="1" formatColumns="0" formatRows="0" autoFilter="0"/>
  <autoFilter ref="C116:K124" xr:uid="{00000000-0009-0000-0000-000005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CD775BDAE192849AE18BCBA634F18F2" ma:contentTypeVersion="4" ma:contentTypeDescription="Vytvoří nový dokument" ma:contentTypeScope="" ma:versionID="39454fd244aaf99dac078120120ccaa5">
  <xsd:schema xmlns:xsd="http://www.w3.org/2001/XMLSchema" xmlns:xs="http://www.w3.org/2001/XMLSchema" xmlns:p="http://schemas.microsoft.com/office/2006/metadata/properties" xmlns:ns2="4b009550-0dfc-48c0-820a-ee4d5309bd1b" targetNamespace="http://schemas.microsoft.com/office/2006/metadata/properties" ma:root="true" ma:fieldsID="0cf20b78f561104d393758e3daceed09" ns2:_="">
    <xsd:import namespace="4b009550-0dfc-48c0-820a-ee4d5309bd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009550-0dfc-48c0-820a-ee4d5309bd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7E007F-ED93-4DC0-B0CE-77ABEE7E0694}"/>
</file>

<file path=customXml/itemProps2.xml><?xml version="1.0" encoding="utf-8"?>
<ds:datastoreItem xmlns:ds="http://schemas.openxmlformats.org/officeDocument/2006/customXml" ds:itemID="{DA9F7165-0348-47FF-A098-8BE5109082D6}"/>
</file>

<file path=customXml/itemProps3.xml><?xml version="1.0" encoding="utf-8"?>
<ds:datastoreItem xmlns:ds="http://schemas.openxmlformats.org/officeDocument/2006/customXml" ds:itemID="{698A7859-3298-4928-A751-F4C3AF30F6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Provoz</dc:creator>
  <cp:keywords/>
  <dc:description/>
  <cp:lastModifiedBy>bena</cp:lastModifiedBy>
  <cp:revision/>
  <dcterms:created xsi:type="dcterms:W3CDTF">2025-02-14T09:05:00Z</dcterms:created>
  <dcterms:modified xsi:type="dcterms:W3CDTF">2025-03-10T10:29:55Z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0x0101004CD775BDAE192849AE18BCBA634F18F2</vt:lpwstr>
  </property>
</Properties>
</file>