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rchitektonicko-s..." sheetId="2" r:id="rId2"/>
    <sheet name="D.1.2 - Stavebně konstruk..." sheetId="3" r:id="rId3"/>
    <sheet name="D.1.4.3 - Silnoproudá ele..." sheetId="4" r:id="rId4"/>
    <sheet name="D.1.4.4 - Nouzová signali..." sheetId="5" r:id="rId5"/>
    <sheet name="D.1.5 - Interiér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'D.1.1 - Architektonicko-s...'!$C$131:$K$233</definedName>
    <definedName name="_xlnm.Print_Area" localSheetId="1">'D.1.1 - Architektonicko-s...'!$C$4:$J$76,'D.1.1 - Architektonicko-s...'!$C$82:$J$113,'D.1.1 - Architektonicko-s...'!$C$119:$J$233</definedName>
    <definedName name="_xlnm.Print_Titles" localSheetId="1">'D.1.1 - Architektonicko-s...'!$131:$131</definedName>
    <definedName name="_xlnm._FilterDatabase" localSheetId="2" hidden="1">'D.1.2 - Stavebně konstruk...'!$C$126:$K$173</definedName>
    <definedName name="_xlnm.Print_Area" localSheetId="2">'D.1.2 - Stavebně konstruk...'!$C$4:$J$76,'D.1.2 - Stavebně konstruk...'!$C$82:$J$108,'D.1.2 - Stavebně konstruk...'!$C$114:$J$173</definedName>
    <definedName name="_xlnm.Print_Titles" localSheetId="2">'D.1.2 - Stavebně konstruk...'!$126:$126</definedName>
    <definedName name="_xlnm._FilterDatabase" localSheetId="3" hidden="1">'D.1.4.3 - Silnoproudá ele...'!$C$117:$K$139</definedName>
    <definedName name="_xlnm.Print_Area" localSheetId="3">'D.1.4.3 - Silnoproudá ele...'!$C$4:$J$76,'D.1.4.3 - Silnoproudá ele...'!$C$82:$J$99,'D.1.4.3 - Silnoproudá ele...'!$C$105:$J$139</definedName>
    <definedName name="_xlnm.Print_Titles" localSheetId="3">'D.1.4.3 - Silnoproudá ele...'!$117:$117</definedName>
    <definedName name="_xlnm._FilterDatabase" localSheetId="4" hidden="1">'D.1.4.4 - Nouzová signali...'!$C$121:$K$137</definedName>
    <definedName name="_xlnm.Print_Area" localSheetId="4">'D.1.4.4 - Nouzová signali...'!$C$4:$J$76,'D.1.4.4 - Nouzová signali...'!$C$82:$J$101,'D.1.4.4 - Nouzová signali...'!$C$107:$J$137</definedName>
    <definedName name="_xlnm.Print_Titles" localSheetId="4">'D.1.4.4 - Nouzová signali...'!$121:$121</definedName>
    <definedName name="_xlnm._FilterDatabase" localSheetId="5" hidden="1">'D.1.5 - Interiér'!$C$116:$K$124</definedName>
    <definedName name="_xlnm.Print_Area" localSheetId="5">'D.1.5 - Interiér'!$C$4:$J$76,'D.1.5 - Interiér'!$C$82:$J$98,'D.1.5 - Interiér'!$C$104:$J$124</definedName>
    <definedName name="_xlnm.Print_Titles" localSheetId="5">'D.1.5 - Interiér'!$116:$116</definedName>
  </definedNames>
  <calcPr/>
</workbook>
</file>

<file path=xl/calcChain.xml><?xml version="1.0" encoding="utf-8"?>
<calcChain xmlns="http://schemas.openxmlformats.org/spreadsheetml/2006/main">
  <c i="6" l="1" r="J37"/>
  <c r="J36"/>
  <c i="1" r="AY100"/>
  <c i="6" r="J35"/>
  <c i="1" r="AX100"/>
  <c i="6"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114"/>
  <c r="J23"/>
  <c r="J18"/>
  <c r="E18"/>
  <c r="F114"/>
  <c r="J17"/>
  <c r="J12"/>
  <c r="J111"/>
  <c r="E7"/>
  <c r="E107"/>
  <c i="5" r="J39"/>
  <c r="J38"/>
  <c i="1" r="AY99"/>
  <c i="5" r="J37"/>
  <c i="1" r="AX99"/>
  <c i="5"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F118"/>
  <c r="F116"/>
  <c r="E114"/>
  <c r="J93"/>
  <c r="F93"/>
  <c r="F91"/>
  <c r="E89"/>
  <c r="J26"/>
  <c r="E26"/>
  <c r="J94"/>
  <c r="J25"/>
  <c r="J20"/>
  <c r="E20"/>
  <c r="F119"/>
  <c r="J19"/>
  <c r="J14"/>
  <c r="J116"/>
  <c r="E7"/>
  <c r="E110"/>
  <c i="4" r="J37"/>
  <c r="J36"/>
  <c i="1" r="AY97"/>
  <c i="4" r="J35"/>
  <c i="1" r="AX97"/>
  <c i="4"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J114"/>
  <c r="F114"/>
  <c r="F112"/>
  <c r="E110"/>
  <c r="J91"/>
  <c r="F91"/>
  <c r="F89"/>
  <c r="E87"/>
  <c r="J24"/>
  <c r="E24"/>
  <c r="J92"/>
  <c r="J23"/>
  <c r="J18"/>
  <c r="E18"/>
  <c r="F115"/>
  <c r="J17"/>
  <c r="J12"/>
  <c r="J89"/>
  <c r="E7"/>
  <c r="E108"/>
  <c i="3" r="J37"/>
  <c r="J36"/>
  <c i="1" r="AY96"/>
  <c i="3" r="J35"/>
  <c i="1" r="AX96"/>
  <c i="3" r="BI173"/>
  <c r="BH173"/>
  <c r="BG173"/>
  <c r="BF173"/>
  <c r="T173"/>
  <c r="T172"/>
  <c r="R173"/>
  <c r="R172"/>
  <c r="P173"/>
  <c r="P172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T163"/>
  <c r="R164"/>
  <c r="R163"/>
  <c r="P164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3"/>
  <c r="F123"/>
  <c r="F121"/>
  <c r="E119"/>
  <c r="J91"/>
  <c r="F91"/>
  <c r="F89"/>
  <c r="E87"/>
  <c r="J24"/>
  <c r="E24"/>
  <c r="J92"/>
  <c r="J23"/>
  <c r="J18"/>
  <c r="E18"/>
  <c r="F124"/>
  <c r="J17"/>
  <c r="J12"/>
  <c r="J89"/>
  <c r="E7"/>
  <c r="E85"/>
  <c i="2" r="J37"/>
  <c r="J36"/>
  <c i="1" r="AY95"/>
  <c i="2" r="J35"/>
  <c i="1" r="AX95"/>
  <c i="2"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J128"/>
  <c r="F128"/>
  <c r="F126"/>
  <c r="E124"/>
  <c r="J91"/>
  <c r="F91"/>
  <c r="F89"/>
  <c r="E87"/>
  <c r="J24"/>
  <c r="E24"/>
  <c r="J129"/>
  <c r="J23"/>
  <c r="J18"/>
  <c r="E18"/>
  <c r="F92"/>
  <c r="J17"/>
  <c r="J12"/>
  <c r="J126"/>
  <c r="E7"/>
  <c r="E122"/>
  <c i="1" r="L90"/>
  <c r="AM90"/>
  <c r="AM89"/>
  <c r="L89"/>
  <c r="AM87"/>
  <c r="L87"/>
  <c r="L85"/>
  <c r="L84"/>
  <c i="2" r="J197"/>
  <c r="BK141"/>
  <c r="J158"/>
  <c r="J135"/>
  <c r="J207"/>
  <c r="BK178"/>
  <c i="1" r="AS98"/>
  <c i="2" r="BK158"/>
  <c r="J209"/>
  <c r="J180"/>
  <c r="BK155"/>
  <c r="BK138"/>
  <c r="J161"/>
  <c r="J215"/>
  <c r="J164"/>
  <c r="BK139"/>
  <c r="BK147"/>
  <c i="3" r="J164"/>
  <c r="J130"/>
  <c r="J131"/>
  <c r="BK153"/>
  <c r="BK158"/>
  <c r="BK171"/>
  <c r="J144"/>
  <c r="J145"/>
  <c i="4" r="BK134"/>
  <c r="J130"/>
  <c r="BK120"/>
  <c r="J131"/>
  <c i="5" r="BK128"/>
  <c r="BK124"/>
  <c r="BK129"/>
  <c r="BK131"/>
  <c i="6" r="J121"/>
  <c r="J122"/>
  <c i="2" r="BK222"/>
  <c r="J156"/>
  <c r="BK185"/>
  <c r="BK136"/>
  <c r="J199"/>
  <c r="BK140"/>
  <c r="BK212"/>
  <c r="J166"/>
  <c r="J137"/>
  <c r="BK188"/>
  <c r="BK169"/>
  <c r="J141"/>
  <c r="J203"/>
  <c r="BK167"/>
  <c r="BK143"/>
  <c r="J214"/>
  <c r="J154"/>
  <c r="J160"/>
  <c i="3" r="J137"/>
  <c r="BK161"/>
  <c r="BK169"/>
  <c r="J132"/>
  <c r="BK160"/>
  <c r="BK142"/>
  <c r="BK145"/>
  <c r="J155"/>
  <c i="4" r="BK139"/>
  <c r="J139"/>
  <c r="BK121"/>
  <c r="J124"/>
  <c r="J122"/>
  <c i="5" r="J125"/>
  <c r="J132"/>
  <c r="BK126"/>
  <c r="J126"/>
  <c i="6" r="J124"/>
  <c r="J120"/>
  <c i="2" r="J230"/>
  <c r="BK161"/>
  <c r="J178"/>
  <c r="BK148"/>
  <c r="J193"/>
  <c r="BK156"/>
  <c r="BK225"/>
  <c r="J162"/>
  <c r="BK228"/>
  <c r="BK203"/>
  <c r="J176"/>
  <c r="BK151"/>
  <c r="J228"/>
  <c r="BK192"/>
  <c r="BK154"/>
  <c r="BK219"/>
  <c r="J165"/>
  <c r="J205"/>
  <c r="J169"/>
  <c i="3" r="J161"/>
  <c r="BK159"/>
  <c r="BK144"/>
  <c r="J147"/>
  <c r="J173"/>
  <c r="BK137"/>
  <c r="J138"/>
  <c r="BK147"/>
  <c r="BK151"/>
  <c i="4" r="BK137"/>
  <c r="BK135"/>
  <c r="J134"/>
  <c r="J126"/>
  <c r="BK127"/>
  <c i="5" r="J133"/>
  <c r="BK133"/>
  <c r="J129"/>
  <c r="BK136"/>
  <c i="6" r="BK122"/>
  <c r="BK121"/>
  <c i="2" r="J211"/>
  <c r="J153"/>
  <c r="BK193"/>
  <c r="J150"/>
  <c r="BK209"/>
  <c r="BK184"/>
  <c r="J138"/>
  <c r="J195"/>
  <c r="BK145"/>
  <c r="J210"/>
  <c r="J181"/>
  <c r="BK159"/>
  <c r="J220"/>
  <c r="BK187"/>
  <c r="BK137"/>
  <c r="J167"/>
  <c r="J157"/>
  <c r="J144"/>
  <c i="3" r="BK167"/>
  <c r="J146"/>
  <c r="J167"/>
  <c r="J162"/>
  <c r="J159"/>
  <c r="BK164"/>
  <c r="J139"/>
  <c r="BK131"/>
  <c i="4" r="BK125"/>
  <c r="J125"/>
  <c r="J135"/>
  <c r="BK130"/>
  <c i="5" r="BK134"/>
  <c r="BK127"/>
  <c r="BK132"/>
  <c r="BK137"/>
  <c i="6" r="J119"/>
  <c r="BK123"/>
  <c i="2" r="J190"/>
  <c r="BK217"/>
  <c r="J174"/>
  <c r="BK224"/>
  <c r="J186"/>
  <c r="J232"/>
  <c r="J191"/>
  <c r="BK230"/>
  <c r="BK199"/>
  <c r="BK165"/>
  <c r="J140"/>
  <c r="BK197"/>
  <c r="J155"/>
  <c r="J188"/>
  <c r="BK160"/>
  <c r="BK182"/>
  <c i="3" r="BK140"/>
  <c r="BK149"/>
  <c r="BK138"/>
  <c r="BK146"/>
  <c r="BK143"/>
  <c r="BK134"/>
  <c r="J142"/>
  <c i="4" r="BK129"/>
  <c r="J129"/>
  <c r="J123"/>
  <c r="J132"/>
  <c r="BK132"/>
  <c i="5" r="J36"/>
  <c i="2" r="J182"/>
  <c r="J224"/>
  <c r="BK152"/>
  <c r="BK214"/>
  <c r="BK189"/>
  <c r="BK142"/>
  <c r="BK215"/>
  <c r="BK181"/>
  <c r="J142"/>
  <c r="BK205"/>
  <c r="BK174"/>
  <c r="J147"/>
  <c r="BK218"/>
  <c r="BK191"/>
  <c r="J139"/>
  <c r="BK180"/>
  <c r="J159"/>
  <c r="J201"/>
  <c r="J136"/>
  <c i="3" r="J171"/>
  <c r="BK150"/>
  <c r="BK139"/>
  <c r="J169"/>
  <c r="BK162"/>
  <c r="BK135"/>
  <c r="J160"/>
  <c r="J148"/>
  <c i="4" r="J121"/>
  <c r="J127"/>
  <c r="J128"/>
  <c r="BK123"/>
  <c i="5" r="J124"/>
  <c r="J136"/>
  <c r="BK130"/>
  <c r="BK125"/>
  <c i="6" r="BK120"/>
  <c r="J123"/>
  <c i="2" r="BK232"/>
  <c r="BK172"/>
  <c r="BK211"/>
  <c r="BK153"/>
  <c r="J222"/>
  <c r="BK190"/>
  <c r="J152"/>
  <c r="BK201"/>
  <c r="BK144"/>
  <c r="J219"/>
  <c r="J192"/>
  <c r="BK150"/>
  <c r="J217"/>
  <c r="J184"/>
  <c r="J148"/>
  <c r="J189"/>
  <c r="BK162"/>
  <c r="BK210"/>
  <c r="BK186"/>
  <c i="3" r="BK173"/>
  <c r="J158"/>
  <c r="J143"/>
  <c r="J135"/>
  <c r="BK148"/>
  <c r="BK155"/>
  <c r="BK156"/>
  <c r="J156"/>
  <c i="4" r="BK136"/>
  <c r="J136"/>
  <c r="J120"/>
  <c r="J137"/>
  <c r="BK131"/>
  <c r="BK122"/>
  <c i="5" r="J137"/>
  <c r="J134"/>
  <c r="J127"/>
  <c i="6" r="BK119"/>
  <c r="BK124"/>
  <c i="2" r="BK176"/>
  <c r="BK135"/>
  <c r="BK164"/>
  <c r="J225"/>
  <c r="BK195"/>
  <c r="BK166"/>
  <c r="J218"/>
  <c r="J151"/>
  <c r="J212"/>
  <c r="J172"/>
  <c r="J145"/>
  <c r="BK207"/>
  <c r="BK157"/>
  <c r="BK220"/>
  <c r="J185"/>
  <c r="J143"/>
  <c r="J187"/>
  <c i="3" r="BK130"/>
  <c r="BK132"/>
  <c r="J140"/>
  <c r="J151"/>
  <c r="J153"/>
  <c r="J149"/>
  <c r="J150"/>
  <c r="J134"/>
  <c i="4" r="BK126"/>
  <c r="BK128"/>
  <c r="BK124"/>
  <c r="J133"/>
  <c r="BK133"/>
  <c i="5" r="J131"/>
  <c r="J130"/>
  <c r="J128"/>
  <c i="2" l="1" r="P146"/>
  <c r="P163"/>
  <c r="T177"/>
  <c r="T194"/>
  <c r="T213"/>
  <c r="R227"/>
  <c r="R226"/>
  <c i="3" r="BK129"/>
  <c r="T141"/>
  <c r="R154"/>
  <c r="P166"/>
  <c r="P165"/>
  <c i="2" r="R149"/>
  <c r="T171"/>
  <c r="R177"/>
  <c r="R194"/>
  <c r="BK213"/>
  <c r="J213"/>
  <c r="J109"/>
  <c r="BK227"/>
  <c r="BK226"/>
  <c r="J226"/>
  <c r="J111"/>
  <c i="3" r="R136"/>
  <c r="P154"/>
  <c r="R166"/>
  <c r="R165"/>
  <c i="4" r="T119"/>
  <c r="T118"/>
  <c i="5" r="R123"/>
  <c i="2" r="P149"/>
  <c r="R171"/>
  <c r="P177"/>
  <c r="BK194"/>
  <c r="J194"/>
  <c r="J107"/>
  <c r="R213"/>
  <c r="T227"/>
  <c r="T226"/>
  <c i="3" r="R129"/>
  <c r="R141"/>
  <c r="BK157"/>
  <c r="J157"/>
  <c r="J103"/>
  <c r="BK166"/>
  <c r="J166"/>
  <c r="J106"/>
  <c i="5" r="BK135"/>
  <c r="J135"/>
  <c r="J100"/>
  <c i="2" r="BK134"/>
  <c r="J134"/>
  <c r="J98"/>
  <c r="T149"/>
  <c r="P171"/>
  <c r="T183"/>
  <c r="T202"/>
  <c r="T223"/>
  <c i="3" r="BK136"/>
  <c r="J136"/>
  <c r="J99"/>
  <c r="T136"/>
  <c r="T157"/>
  <c i="5" r="P135"/>
  <c i="2" r="R134"/>
  <c r="R133"/>
  <c r="R146"/>
  <c r="R163"/>
  <c r="R183"/>
  <c r="R202"/>
  <c r="R223"/>
  <c r="T134"/>
  <c r="T133"/>
  <c r="T146"/>
  <c r="T163"/>
  <c r="BK177"/>
  <c r="J177"/>
  <c r="J105"/>
  <c r="P194"/>
  <c r="P213"/>
  <c r="P227"/>
  <c r="P226"/>
  <c i="3" r="BK141"/>
  <c r="J141"/>
  <c r="J100"/>
  <c r="R157"/>
  <c i="4" r="R119"/>
  <c r="R118"/>
  <c i="5" r="BK123"/>
  <c r="BK122"/>
  <c r="J122"/>
  <c r="T135"/>
  <c i="2" r="BK149"/>
  <c r="J149"/>
  <c r="J100"/>
  <c r="BK171"/>
  <c r="P183"/>
  <c r="P202"/>
  <c r="BK223"/>
  <c r="J223"/>
  <c r="J110"/>
  <c i="3" r="P129"/>
  <c r="P136"/>
  <c r="T154"/>
  <c r="T166"/>
  <c r="T165"/>
  <c i="4" r="BK119"/>
  <c r="J119"/>
  <c r="J97"/>
  <c i="5" r="T123"/>
  <c r="T122"/>
  <c i="2" r="P134"/>
  <c r="P133"/>
  <c r="BK146"/>
  <c r="J146"/>
  <c r="J99"/>
  <c r="BK163"/>
  <c r="J163"/>
  <c r="J101"/>
  <c r="BK183"/>
  <c r="J183"/>
  <c r="J106"/>
  <c r="BK202"/>
  <c r="J202"/>
  <c r="J108"/>
  <c r="P223"/>
  <c i="3" r="T129"/>
  <c r="T128"/>
  <c r="T127"/>
  <c r="P141"/>
  <c r="BK154"/>
  <c r="J154"/>
  <c r="J102"/>
  <c r="P157"/>
  <c i="4" r="P119"/>
  <c r="P118"/>
  <c i="1" r="AU97"/>
  <c i="5" r="P123"/>
  <c r="P122"/>
  <c i="1" r="AU99"/>
  <c i="5" r="R135"/>
  <c i="6" r="BK118"/>
  <c r="J118"/>
  <c r="J97"/>
  <c r="P118"/>
  <c r="P117"/>
  <c i="1" r="AU100"/>
  <c i="6" r="R118"/>
  <c r="R117"/>
  <c r="T118"/>
  <c r="T117"/>
  <c i="3" r="BK152"/>
  <c r="J152"/>
  <c r="J101"/>
  <c i="4" r="BK138"/>
  <c r="J138"/>
  <c r="J98"/>
  <c i="3" r="BK172"/>
  <c r="J172"/>
  <c r="J107"/>
  <c i="2" r="BK168"/>
  <c r="J168"/>
  <c r="J102"/>
  <c i="3" r="BK163"/>
  <c r="J163"/>
  <c r="J104"/>
  <c i="6" r="J92"/>
  <c r="BE119"/>
  <c r="BE124"/>
  <c i="5" r="J98"/>
  <c i="6" r="F92"/>
  <c i="5" r="J123"/>
  <c r="J99"/>
  <c i="6" r="J89"/>
  <c r="E85"/>
  <c r="BE120"/>
  <c r="BE121"/>
  <c r="BE122"/>
  <c r="BE123"/>
  <c i="5" r="F94"/>
  <c r="BE124"/>
  <c i="4" r="BK118"/>
  <c r="J118"/>
  <c r="J96"/>
  <c i="5" r="J119"/>
  <c r="BE132"/>
  <c r="BE133"/>
  <c r="BE125"/>
  <c r="J91"/>
  <c r="BE126"/>
  <c r="BE127"/>
  <c r="BE128"/>
  <c r="BE134"/>
  <c r="E85"/>
  <c r="BE129"/>
  <c r="BE130"/>
  <c r="BE131"/>
  <c r="BE136"/>
  <c r="BE137"/>
  <c i="1" r="AW99"/>
  <c i="4" r="E85"/>
  <c r="J112"/>
  <c r="BE120"/>
  <c r="BE127"/>
  <c r="BE129"/>
  <c r="F92"/>
  <c r="BE122"/>
  <c i="3" r="J129"/>
  <c r="J98"/>
  <c i="4" r="BE128"/>
  <c r="BE132"/>
  <c r="BE135"/>
  <c i="3" r="BK165"/>
  <c r="J165"/>
  <c r="J105"/>
  <c i="4" r="BE121"/>
  <c r="BE125"/>
  <c r="BE126"/>
  <c r="BE133"/>
  <c r="BE136"/>
  <c r="J115"/>
  <c r="BE123"/>
  <c r="BE130"/>
  <c r="BE131"/>
  <c r="BE134"/>
  <c r="BE137"/>
  <c r="BE139"/>
  <c r="BE124"/>
  <c i="2" r="J171"/>
  <c r="J104"/>
  <c r="J227"/>
  <c r="J112"/>
  <c i="3" r="F92"/>
  <c r="BE161"/>
  <c r="J124"/>
  <c r="BE131"/>
  <c r="BE134"/>
  <c r="BE137"/>
  <c r="BE164"/>
  <c r="BE167"/>
  <c r="BE138"/>
  <c r="BE142"/>
  <c r="BE160"/>
  <c r="BE162"/>
  <c i="2" r="BK133"/>
  <c i="3" r="E117"/>
  <c r="BE130"/>
  <c r="BE140"/>
  <c r="BE146"/>
  <c r="BE169"/>
  <c r="BE173"/>
  <c r="BE144"/>
  <c r="BE171"/>
  <c r="BE143"/>
  <c r="BE145"/>
  <c r="BE149"/>
  <c r="BE155"/>
  <c r="BE158"/>
  <c r="J121"/>
  <c r="BE135"/>
  <c r="BE139"/>
  <c r="BE153"/>
  <c r="BE132"/>
  <c r="BE147"/>
  <c r="BE148"/>
  <c r="BE150"/>
  <c r="BE151"/>
  <c r="BE156"/>
  <c r="BE159"/>
  <c i="2" r="BE137"/>
  <c r="BE139"/>
  <c r="BE141"/>
  <c r="BE142"/>
  <c r="BE153"/>
  <c r="BE158"/>
  <c r="BE162"/>
  <c r="BE189"/>
  <c r="BE199"/>
  <c r="E85"/>
  <c r="BE135"/>
  <c r="BE148"/>
  <c r="BE182"/>
  <c r="BE186"/>
  <c r="BE191"/>
  <c r="BE192"/>
  <c r="BE193"/>
  <c r="BE212"/>
  <c r="BE144"/>
  <c r="BE165"/>
  <c r="J92"/>
  <c r="BE136"/>
  <c r="BE157"/>
  <c r="BE161"/>
  <c r="BE185"/>
  <c r="BE217"/>
  <c r="BE218"/>
  <c r="BE222"/>
  <c r="F129"/>
  <c r="BE152"/>
  <c r="BE155"/>
  <c r="BE164"/>
  <c r="BE169"/>
  <c r="BE174"/>
  <c r="BE176"/>
  <c r="BE178"/>
  <c r="BE184"/>
  <c r="BE207"/>
  <c r="BE211"/>
  <c r="BE224"/>
  <c r="J89"/>
  <c r="BE147"/>
  <c r="BE154"/>
  <c r="BE160"/>
  <c r="BE172"/>
  <c r="BE181"/>
  <c r="BE203"/>
  <c r="BE230"/>
  <c r="BE138"/>
  <c r="BE156"/>
  <c r="BE167"/>
  <c r="BE180"/>
  <c r="BE190"/>
  <c r="BE195"/>
  <c r="BE197"/>
  <c r="BE201"/>
  <c r="BE205"/>
  <c r="BE210"/>
  <c r="BE232"/>
  <c r="BE140"/>
  <c r="BE143"/>
  <c r="BE145"/>
  <c r="BE150"/>
  <c r="BE151"/>
  <c r="BE159"/>
  <c r="BE166"/>
  <c r="BE187"/>
  <c r="BE188"/>
  <c r="BE209"/>
  <c r="BE214"/>
  <c r="BE215"/>
  <c r="BE219"/>
  <c r="BE220"/>
  <c r="BE225"/>
  <c r="BE228"/>
  <c i="3" r="F34"/>
  <c i="1" r="BA96"/>
  <c i="3" r="J34"/>
  <c i="1" r="AW96"/>
  <c i="4" r="F37"/>
  <c i="1" r="BD97"/>
  <c i="5" r="F36"/>
  <c i="1" r="BA99"/>
  <c r="BA98"/>
  <c r="AW98"/>
  <c i="6" r="F36"/>
  <c i="1" r="BC100"/>
  <c i="2" r="F37"/>
  <c i="1" r="BD95"/>
  <c i="6" r="F35"/>
  <c i="1" r="BB100"/>
  <c i="6" r="F37"/>
  <c i="1" r="BD100"/>
  <c i="2" r="F35"/>
  <c i="1" r="BB95"/>
  <c i="5" r="F37"/>
  <c i="1" r="BB99"/>
  <c r="BB98"/>
  <c r="AX98"/>
  <c i="6" r="F34"/>
  <c i="1" r="BA100"/>
  <c i="5" r="J32"/>
  <c i="3" r="F36"/>
  <c i="1" r="BC96"/>
  <c i="3" r="F37"/>
  <c i="1" r="BD96"/>
  <c i="4" r="J34"/>
  <c i="1" r="AW97"/>
  <c i="2" r="F34"/>
  <c i="1" r="BA95"/>
  <c i="4" r="F35"/>
  <c i="1" r="BB97"/>
  <c r="AU98"/>
  <c i="2" r="F36"/>
  <c i="1" r="BC95"/>
  <c i="5" r="F38"/>
  <c i="1" r="BC99"/>
  <c r="BC98"/>
  <c r="AY98"/>
  <c r="AS94"/>
  <c i="3" r="F35"/>
  <c i="1" r="BB96"/>
  <c i="4" r="F36"/>
  <c i="1" r="BC97"/>
  <c i="4" r="F34"/>
  <c i="1" r="BA97"/>
  <c i="6" r="J34"/>
  <c i="1" r="AW100"/>
  <c i="2" r="J34"/>
  <c i="1" r="AW95"/>
  <c i="5" r="F39"/>
  <c i="1" r="BD99"/>
  <c r="BD98"/>
  <c i="2" l="1" r="BK170"/>
  <c r="J170"/>
  <c r="J103"/>
  <c i="3" r="P128"/>
  <c r="P127"/>
  <c i="1" r="AU96"/>
  <c i="2" r="P170"/>
  <c r="P132"/>
  <c i="1" r="AU95"/>
  <c i="5" r="R122"/>
  <c i="2" r="T170"/>
  <c r="T132"/>
  <c i="3" r="R128"/>
  <c r="R127"/>
  <c i="2" r="R170"/>
  <c r="R132"/>
  <c i="3" r="BK128"/>
  <c r="J128"/>
  <c r="J97"/>
  <c i="1" r="AG99"/>
  <c i="6" r="BK117"/>
  <c r="J117"/>
  <c r="J96"/>
  <c i="2" r="J133"/>
  <c r="J97"/>
  <c i="1" r="AG98"/>
  <c i="2" r="J33"/>
  <c i="1" r="AV95"/>
  <c r="AT95"/>
  <c i="4" r="F33"/>
  <c i="1" r="AZ97"/>
  <c i="5" r="J35"/>
  <c i="1" r="AV99"/>
  <c r="AT99"/>
  <c r="AN99"/>
  <c r="AU94"/>
  <c i="4" r="J33"/>
  <c i="1" r="AV97"/>
  <c r="AT97"/>
  <c i="6" r="J33"/>
  <c i="1" r="AV100"/>
  <c r="AT100"/>
  <c r="BA94"/>
  <c r="AW94"/>
  <c r="AK30"/>
  <c i="2" r="F33"/>
  <c i="1" r="AZ95"/>
  <c i="3" r="J33"/>
  <c i="1" r="AV96"/>
  <c r="AT96"/>
  <c r="BC94"/>
  <c r="AY94"/>
  <c i="3" r="F33"/>
  <c i="1" r="AZ96"/>
  <c r="BB94"/>
  <c r="W31"/>
  <c i="4" r="J30"/>
  <c i="1" r="AG97"/>
  <c i="5" r="F35"/>
  <c i="1" r="AZ99"/>
  <c r="AZ98"/>
  <c r="AV98"/>
  <c r="AT98"/>
  <c r="AN98"/>
  <c i="6" r="F33"/>
  <c i="1" r="AZ100"/>
  <c r="BD94"/>
  <c r="W33"/>
  <c i="3" l="1" r="BK127"/>
  <c r="J127"/>
  <c r="J96"/>
  <c i="2" r="BK132"/>
  <c r="J132"/>
  <c i="1" r="AN97"/>
  <c i="5" r="J41"/>
  <c i="4" r="J39"/>
  <c i="6" r="J30"/>
  <c i="1" r="AG100"/>
  <c i="2" r="J30"/>
  <c i="1" r="AG95"/>
  <c i="3" r="J30"/>
  <c i="1" r="AG96"/>
  <c r="W30"/>
  <c r="W32"/>
  <c r="AZ94"/>
  <c r="W29"/>
  <c r="AX94"/>
  <c i="2" l="1" r="J39"/>
  <c i="6" r="J39"/>
  <c i="2" r="J96"/>
  <c i="3" r="J39"/>
  <c i="1" r="AN96"/>
  <c r="AN95"/>
  <c r="AN100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<sst xmlns="http://schemas.openxmlformats.org/spreadsheetml/2006/main">
  <si>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</si>
  <si>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</si>
  <si>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</si>
  <si>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</si>
  <si>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</si>
  <si>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{dc5f2f2b-0086-42c6-8a5e-9c0e9a0e6877}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</si>
  <si>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</si>
  <si>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</si>
  <si>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</si>
  <si>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</si>
  <si>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</si>
  <si>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</si>
  <si>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</si>
  <si>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</si>
  <si>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3264I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</si>
  <si>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</si>
  <si>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</si>
  <si>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Objekty OU, část D a DM, WC imobilní + výtah</t>
  </si>
  <si>
    <t>KSO:</t>
  </si>
  <si>
    <t>CC-CZ:</t>
  </si>
  <si>
    <t>Místo:</t>
  </si>
  <si>
    <t xml:space="preserve"> </t>
  </si>
  <si>
    <t>Datum:</t>
  </si>
  <si>
    <t>31. 8. 2018</t>
  </si>
  <si>
    <t>Zadavatel:</t>
  </si>
  <si>
    <t>IČ:</t>
  </si>
  <si>
    <t>Ostravská univerzita</t>
  </si>
  <si>
    <t>DIČ:</t>
  </si>
  <si>
    <t>Uchazeč:</t>
  </si>
  <si>
    <t>Vyplň údaj</t>
  </si>
  <si>
    <t>Projektant:</t>
  </si>
  <si>
    <t>Marpo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</si>
  <si>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</si>
  <si>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</si>
  <si>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</si>
  <si>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													_x000d_
POLOŽKY BUDOU OCENĚNY V SOULADU S POŽADAVKY NPÚ (VIZ. SOUHRANNÁ TECHNICKÁ ZPRÁVA, TECHNICKÁ ZPRÁVA A VYJÁDŘENÍ NPÚ)	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</si>
  <si>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</si>
  <si>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</si>
  <si>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</si>
  <si>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</si>
  <si>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</si>
  <si>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</si>
  <si>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</si>
  <si>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</si>
  <si>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</si>
  <si>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</si>
  <si>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</si>
  <si>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</si>
  <si>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</si>
  <si>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</si>
  <si>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</si>
  <si>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</si>
  <si>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</si>
  <si>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</si>
  <si>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</si>
  <si>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</si>
  <si>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</si>
  <si>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</si>
  <si>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</si>
  <si>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</si>
  <si>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</si>
  <si>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</si>
  <si>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</si>
  <si>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</si>
  <si>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</si>
  <si>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</si>
  <si>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</si>
  <si>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</si>
  <si>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</si>
  <si>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</si>
  <si>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</si>
  <si>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</si>
  <si>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</si>
  <si>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</si>
  <si>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</si>
  <si>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</si>
  <si>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</si>
  <si>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</si>
  <si>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</si>
  <si>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</si>
  <si>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</si>
  <si>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</si>
  <si>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Architektonicko-stavební řešení</t>
  </si>
  <si>
    <t>STA</t>
  </si>
  <si>
    <t>1</t>
  </si>
  <si>
    <t>{8fccaa71-a983-4147-b5c8-bb8752a59425}</t>
  </si>
  <si>
    <t>2</t>
  </si>
  <si>
    <t>D.1.2</t>
  </si>
  <si>
    <t>Stavebně konstrukční řešení</t>
  </si>
  <si>
    <t>{f9f47922-188b-4402-bb4b-5cbb61f3c6ba}</t>
  </si>
  <si>
    <t>D.1.4.3</t>
  </si>
  <si>
    <t>Silnoproudá elekrotechnika</t>
  </si>
  <si>
    <t>{bceff5a9-e6ee-43f3-968e-344ff2bf349c}</t>
  </si>
  <si>
    <t>D.1.4.4</t>
  </si>
  <si>
    <t>Elektrotechnické komunikace</t>
  </si>
  <si>
    <t>{e94062f3-2392-4797-94ac-7ca2f59ae9d7}</t>
  </si>
  <si>
    <t>Nouzová signalizace pro imobilní WC, nevidomí a slabozrací</t>
  </si>
  <si>
    <t>Soupis</t>
  </si>
  <si>
    <t>{e349ec81-d656-4f09-b35f-5a779a94e9e8}</t>
  </si>
  <si>
    <t>D.1.5</t>
  </si>
  <si>
    <t>Interiér</t>
  </si>
  <si>
    <t>{7d4285b9-e600-4769-b4cf-8a3e292e1672}</t>
  </si>
  <si>
    <t>KRYCÍ LIST SOUPISU PRACÍ</t>
  </si>
  <si>
    <t>Objekt:</t>
  </si>
  <si>
    <t>D.1.1 - Architektonicko-stavební řešení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</si>
  <si>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	 											 POLOŽKY BUDOU OCENĚNY V SOULADU S POŽADAVKY NPÚ (VIZ. SOUHRANNÁ TECHNICKÁ ZPRÁVA, TECHNICKÁ ZPRÁVA A VYJÁDŘENÍ NPÚ)																						 																																		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</si>
  <si>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</si>
  <si>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</si>
  <si>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</si>
  <si>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</si>
  <si>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</si>
  <si>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</si>
  <si>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</si>
  <si>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</si>
  <si>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</si>
  <si>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</si>
  <si>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</si>
  <si>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</si>
  <si>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</si>
  <si>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</si>
  <si>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</si>
  <si>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</si>
  <si>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</si>
  <si>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</si>
  <si>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</si>
  <si>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M - Práce a dodávky M</t>
  </si>
  <si>
    <t xml:space="preserve">    33-M - Montáže dopr.zaříz.,sklad. zař. a váh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</si>
  <si>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</si>
  <si>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</si>
  <si>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</si>
  <si>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</si>
  <si>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</si>
  <si>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</si>
  <si>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</si>
  <si>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</si>
  <si>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</si>
  <si>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</si>
  <si>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</si>
  <si>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</si>
  <si>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</si>
  <si>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</si>
  <si>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</si>
  <si>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</si>
  <si>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</si>
  <si>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</si>
  <si>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139711101</t>
  </si>
  <si>
    <t>Vykopávky v uzavřených prostorách v hornině tř. 1 až 4</t>
  </si>
  <si>
    <t>m3</t>
  </si>
  <si>
    <t>4</t>
  </si>
  <si>
    <t>-1048734652</t>
  </si>
  <si>
    <t>161101501</t>
  </si>
  <si>
    <t>Svislé přemístění výkopku nošením svisle do v 3 m v hornině tř. 1 až 4</t>
  </si>
  <si>
    <t>-1115495024</t>
  </si>
  <si>
    <t>3</t>
  </si>
  <si>
    <t>162201211</t>
  </si>
  <si>
    <t>Vodorovné přemístění výkopku z horniny tř. 1 až 4 stavebním kolečkem do 10 m</t>
  </si>
  <si>
    <t>-954185199</t>
  </si>
  <si>
    <t>162201219</t>
  </si>
  <si>
    <t>Příplatek k vodorovnému přemístění výkopku z horniny tř. 1 až 4 stavebním kolečkem ZKD 10 m</t>
  </si>
  <si>
    <t>912341268</t>
  </si>
  <si>
    <t>5</t>
  </si>
  <si>
    <t>162701105</t>
  </si>
  <si>
    <t>Vodorovné přemístění do 10000 m výkopku/sypaniny z horniny tř. 1 až 4</t>
  </si>
  <si>
    <t>-1506855281</t>
  </si>
  <si>
    <t>6</t>
  </si>
  <si>
    <t>162701109</t>
  </si>
  <si>
    <t>Příplatek k vodorovnému přemístění výkopku/sypaniny z horniny tř. 1 až 4 ZKD 1000 m přes 10000 m</t>
  </si>
  <si>
    <t>-827238008</t>
  </si>
  <si>
    <t>7</t>
  </si>
  <si>
    <t>171201201</t>
  </si>
  <si>
    <t>Uložení sypaniny na skládky</t>
  </si>
  <si>
    <t>-1792115544</t>
  </si>
  <si>
    <t>8</t>
  </si>
  <si>
    <t>171201211</t>
  </si>
  <si>
    <t>Poplatek za uložení stavebního odpadu - zeminy a kameniva na skládce</t>
  </si>
  <si>
    <t>t</t>
  </si>
  <si>
    <t>-308738567</t>
  </si>
  <si>
    <t>9</t>
  </si>
  <si>
    <t>174101101</t>
  </si>
  <si>
    <t>Zásyp jam, šachet rýh nebo kolem objektů sypaninou se zhutněním</t>
  </si>
  <si>
    <t>531036273</t>
  </si>
  <si>
    <t>10</t>
  </si>
  <si>
    <t>M</t>
  </si>
  <si>
    <t>58981122</t>
  </si>
  <si>
    <t>recyklát betonový frakce 0/32</t>
  </si>
  <si>
    <t>1278569442</t>
  </si>
  <si>
    <t>11</t>
  </si>
  <si>
    <t>174101102</t>
  </si>
  <si>
    <t>Zásyp v uzavřených prostorech sypaninou se zhutněním</t>
  </si>
  <si>
    <t>1238955478</t>
  </si>
  <si>
    <t>Svislé a kompletní konstrukce</t>
  </si>
  <si>
    <t>311235161</t>
  </si>
  <si>
    <t>Zdivo jednovrstvé z cihel broušených přes P10 do P15 na tenkovrstvou maltu tloušťky 300 mm</t>
  </si>
  <si>
    <t>m2</t>
  </si>
  <si>
    <t>-1148686964</t>
  </si>
  <si>
    <t>13</t>
  </si>
  <si>
    <t>317944321</t>
  </si>
  <si>
    <t>Válcované nosníky do č.12 dodatečně osazované do připravených otvorů</t>
  </si>
  <si>
    <t>1563194755</t>
  </si>
  <si>
    <t>Úpravy povrchů, podlahy a osazování výplní</t>
  </si>
  <si>
    <t>14</t>
  </si>
  <si>
    <t>612321111</t>
  </si>
  <si>
    <t>Vápenocementová omítka hrubá jednovrstvá zatřená vnitřních stěn nanášená ručně</t>
  </si>
  <si>
    <t>-1103797201</t>
  </si>
  <si>
    <t>15</t>
  </si>
  <si>
    <t>612321191</t>
  </si>
  <si>
    <t>Příplatek k vápenocementové omítce vnitřních stěn za každých dalších 5 mm tloušťky ručně</t>
  </si>
  <si>
    <t>1617508373</t>
  </si>
  <si>
    <t>16</t>
  </si>
  <si>
    <t>631311116</t>
  </si>
  <si>
    <t>Mazanina tl do 80 mm z betonu prostého bez zvýšených nároků na prostředí tř. C 25/30</t>
  </si>
  <si>
    <t>-1915340715</t>
  </si>
  <si>
    <t>17</t>
  </si>
  <si>
    <t>631311135</t>
  </si>
  <si>
    <t>Mazanina tl do 240 mm z betonu prostého bez zvýšených nároků na prostředí tř. C 20/25</t>
  </si>
  <si>
    <t>818379329</t>
  </si>
  <si>
    <t>18</t>
  </si>
  <si>
    <t>631319171</t>
  </si>
  <si>
    <t>Příplatek k mazanině tl do 80 mm za stržení povrchu spodní vrstvy před vložením výztuže</t>
  </si>
  <si>
    <t>1488357739</t>
  </si>
  <si>
    <t>19</t>
  </si>
  <si>
    <t>631319175</t>
  </si>
  <si>
    <t>Příplatek k mazanině tl do 240 mm za stržení povrchu spodní vrstvy před vložením výztuže</t>
  </si>
  <si>
    <t>308627467</t>
  </si>
  <si>
    <t>20</t>
  </si>
  <si>
    <t>631319234.1</t>
  </si>
  <si>
    <t>Příplatek k mazaninám za přidání skelné sítě s oky 40/40 mm</t>
  </si>
  <si>
    <t>-1070722144</t>
  </si>
  <si>
    <t>631341135</t>
  </si>
  <si>
    <t>Mazanina tl do 240 mm z betonu lehkého keramického (600 kg/m3)</t>
  </si>
  <si>
    <t>-1216596421</t>
  </si>
  <si>
    <t>22</t>
  </si>
  <si>
    <t>631362021</t>
  </si>
  <si>
    <t>Výztuž mazanin svařovanými sítěmi Kari</t>
  </si>
  <si>
    <t>-186675616</t>
  </si>
  <si>
    <t>23</t>
  </si>
  <si>
    <t>632450134</t>
  </si>
  <si>
    <t>Vyrovnávací cementový potěr tl do 30-50 mm ze suchých směsí provedený v ploše</t>
  </si>
  <si>
    <t>1667570308</t>
  </si>
  <si>
    <t>24</t>
  </si>
  <si>
    <t>632451103</t>
  </si>
  <si>
    <t>Cementový samonivelační potěr ze suchých směsí tloušťky do 10 mm</t>
  </si>
  <si>
    <t>1649008339</t>
  </si>
  <si>
    <t>25</t>
  </si>
  <si>
    <t>632451107</t>
  </si>
  <si>
    <t>Cementový samonivelační potěr ze suchých směsí tloušťky do 20 mm</t>
  </si>
  <si>
    <t>862998734</t>
  </si>
  <si>
    <t>26</t>
  </si>
  <si>
    <t>633811111</t>
  </si>
  <si>
    <t>Broušení nerovností betonových podlah do 2 mm - stržení šlemu</t>
  </si>
  <si>
    <t>529638328</t>
  </si>
  <si>
    <t>Ostatní konstrukce a práce, bourání</t>
  </si>
  <si>
    <t>27</t>
  </si>
  <si>
    <t>949311112</t>
  </si>
  <si>
    <t>Montáž lešení trubkového do šachet o půdorysné ploše do 6 m2 v do 20 m</t>
  </si>
  <si>
    <t>m</t>
  </si>
  <si>
    <t>-1264710518</t>
  </si>
  <si>
    <t>28</t>
  </si>
  <si>
    <t>949311211</t>
  </si>
  <si>
    <t>Příplatek k lešení trubkovému do šachet do 6 m2 v do 30 m za první a ZKD den použití</t>
  </si>
  <si>
    <t>-795095661</t>
  </si>
  <si>
    <t>29</t>
  </si>
  <si>
    <t>949311812</t>
  </si>
  <si>
    <t>Demontáž lešení trubkového do šachet o půdorysné ploše do 6 m2 v do 20 m</t>
  </si>
  <si>
    <t>1878063846</t>
  </si>
  <si>
    <t>30</t>
  </si>
  <si>
    <t>952901111</t>
  </si>
  <si>
    <t>Vyčištění budov bytové a občanské výstavby při výšce podlaží do 4 m</t>
  </si>
  <si>
    <t>-1306453522</t>
  </si>
  <si>
    <t>998</t>
  </si>
  <si>
    <t>Přesun hmot</t>
  </si>
  <si>
    <t>31</t>
  </si>
  <si>
    <t>998011004</t>
  </si>
  <si>
    <t>Přesun hmot pro budovy zděné v přes 24 do 36 m</t>
  </si>
  <si>
    <t>-1528642427</t>
  </si>
  <si>
    <t>PSV</t>
  </si>
  <si>
    <t>Práce a dodávky PSV</t>
  </si>
  <si>
    <t>711</t>
  </si>
  <si>
    <t>Izolace proti vodě, vlhkosti a plynům</t>
  </si>
  <si>
    <t>32</t>
  </si>
  <si>
    <t>711493112</t>
  </si>
  <si>
    <t>Izolace proti vodě vodorovná těsnicí stěrkou</t>
  </si>
  <si>
    <t>1860933450</t>
  </si>
  <si>
    <t>P</t>
  </si>
  <si>
    <t>Poznámka k položce:_x000d_
Poznámka k položce: Specifikace: -------------------------------------- V jednotkové ceně zahrnuty náklady na systémové koutové pásky/profily. Tl. hydroizolační stěrky 2x1,5 mm. ---------------------------------------</t>
  </si>
  <si>
    <t>33</t>
  </si>
  <si>
    <t>711493122</t>
  </si>
  <si>
    <t>Izolace proti vodě svislá těsnicí stěrkou</t>
  </si>
  <si>
    <t>-610415407</t>
  </si>
  <si>
    <t xml:space="preserve">Poznámka k položce:_x000d_
Poznámka k položce: Specifikace:  -------------------------------------- V jednotkové ceně zahrnuty náklady na systémové koutové pásky/profily. Tl. hydroizolační stěrky 2x2 mm. ---------------------------------------</t>
  </si>
  <si>
    <t>34</t>
  </si>
  <si>
    <t>998711203</t>
  </si>
  <si>
    <t>Přesun hmot procentní pro izolace proti vodě, vlhkosti a plynům v objektech v do 60 m</t>
  </si>
  <si>
    <t>%</t>
  </si>
  <si>
    <t>-1607534647</t>
  </si>
  <si>
    <t>713</t>
  </si>
  <si>
    <t>Izolace tepelné</t>
  </si>
  <si>
    <t>35</t>
  </si>
  <si>
    <t>713121111</t>
  </si>
  <si>
    <t>Montáž izolace tepelné podlah rohožemi, pásy, dílci, deskami 1 vrstva</t>
  </si>
  <si>
    <t>-1968375771</t>
  </si>
  <si>
    <t>Poznámka k položce:_x000d_
Poznámka k položce: -tepelné izolace lepené nízkoexpanzní montážní pěnou</t>
  </si>
  <si>
    <t>36</t>
  </si>
  <si>
    <t>28375671</t>
  </si>
  <si>
    <t>deska EPS pro kročejový útlum tl 20mm</t>
  </si>
  <si>
    <t>785411700</t>
  </si>
  <si>
    <t>37</t>
  </si>
  <si>
    <t>713191R32</t>
  </si>
  <si>
    <t>Překrytí izolace tepelné separační a parotěsnou fólií tl 0,2 mm u podlah a stropů vč. vytažení na svislé konstrukce v = do cca 150 mm</t>
  </si>
  <si>
    <t>-1457759194</t>
  </si>
  <si>
    <t>38</t>
  </si>
  <si>
    <t>998713204</t>
  </si>
  <si>
    <t>Přesun hmot procentní pro izolace tepelné v objektech v do 36 m</t>
  </si>
  <si>
    <t>-1174900854</t>
  </si>
  <si>
    <t>725</t>
  </si>
  <si>
    <t>Zdravotechnika - zařizovací předměty</t>
  </si>
  <si>
    <t>39</t>
  </si>
  <si>
    <t>500</t>
  </si>
  <si>
    <t>Koš na papírové ručníky</t>
  </si>
  <si>
    <t>kus</t>
  </si>
  <si>
    <t>-756049925</t>
  </si>
  <si>
    <t>40</t>
  </si>
  <si>
    <t>501</t>
  </si>
  <si>
    <t>Zásbník papírových ručníků</t>
  </si>
  <si>
    <t>ks</t>
  </si>
  <si>
    <t>-1761506116</t>
  </si>
  <si>
    <t>41</t>
  </si>
  <si>
    <t>503</t>
  </si>
  <si>
    <t>Dávkovač tekutého mýdla</t>
  </si>
  <si>
    <t>-1792902118</t>
  </si>
  <si>
    <t>42</t>
  </si>
  <si>
    <t>504</t>
  </si>
  <si>
    <t>Zásobník toaletního papíru</t>
  </si>
  <si>
    <t>-449755551</t>
  </si>
  <si>
    <t>43</t>
  </si>
  <si>
    <t>505</t>
  </si>
  <si>
    <t>Koš na hygienické potřeby</t>
  </si>
  <si>
    <t>-397745516</t>
  </si>
  <si>
    <t>44</t>
  </si>
  <si>
    <t>506</t>
  </si>
  <si>
    <t>Držák WC kartáče</t>
  </si>
  <si>
    <t>1716963547</t>
  </si>
  <si>
    <t>45</t>
  </si>
  <si>
    <t>507</t>
  </si>
  <si>
    <t>Šatní dvojháček</t>
  </si>
  <si>
    <t>769465724</t>
  </si>
  <si>
    <t>46</t>
  </si>
  <si>
    <t>508</t>
  </si>
  <si>
    <t>Zásobník hygienických sáčků</t>
  </si>
  <si>
    <t>20641977</t>
  </si>
  <si>
    <t>47</t>
  </si>
  <si>
    <t>509</t>
  </si>
  <si>
    <t>Automatický osvěžovač vzduchu</t>
  </si>
  <si>
    <t>-2107758049</t>
  </si>
  <si>
    <t>48</t>
  </si>
  <si>
    <t>511</t>
  </si>
  <si>
    <t>Zrcadlo výklopné 400/600</t>
  </si>
  <si>
    <t>1419291870</t>
  </si>
  <si>
    <t>766</t>
  </si>
  <si>
    <t>Konstrukce truhlářské</t>
  </si>
  <si>
    <t>49</t>
  </si>
  <si>
    <t>766521N58</t>
  </si>
  <si>
    <t>D8 - D+M Jednokřídlé vnitřní dřevěné dveře, prosklené, povrch lamino CPL, 800x1970mm</t>
  </si>
  <si>
    <t>2053185120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</si>
  <si>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dveří.</t>
  </si>
  <si>
    <t>50</t>
  </si>
  <si>
    <t>766521N94</t>
  </si>
  <si>
    <t>D44 - D+M Jednokřídlé vnitřní dřevěné dveře, plné, povrch lamino CPL, včetně dřevěné obložkové zárubně a prahu, 900x1970mm</t>
  </si>
  <si>
    <t>177628133</t>
  </si>
  <si>
    <t>51</t>
  </si>
  <si>
    <t>766525N18</t>
  </si>
  <si>
    <t>Dh21 - D+M Replika plných historických dveří a deštěné obložkové zárubně, včetně nadsvětlíku, 800x1970mm (+rozměr světlíku)</t>
  </si>
  <si>
    <t>35353173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</si>
  <si>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dveří - historické dveře - repase.</t>
  </si>
  <si>
    <t>52</t>
  </si>
  <si>
    <t>998766204</t>
  </si>
  <si>
    <t>Přesun hmot procentní pro konstrukce truhlářské v objektech v do 36 m</t>
  </si>
  <si>
    <t>978184862</t>
  </si>
  <si>
    <t>771</t>
  </si>
  <si>
    <t>Podlahy z dlaždic</t>
  </si>
  <si>
    <t>53</t>
  </si>
  <si>
    <t>771494R18</t>
  </si>
  <si>
    <t>Příplatek k vnitřním dlažbám za dodávku a montáž ukončovacích, rohových a koutových profilů</t>
  </si>
  <si>
    <t>314715488</t>
  </si>
  <si>
    <t>Poznámka k položce:_x000d_
Poznámka k položce: Množství/rozsah - VZTAŽEN NA CELKOVOU PLOCHU vnitřních obkladů. (specifikace materiálů dle PD a TZ) ------------------------------------------------------------------------------------</t>
  </si>
  <si>
    <t>54</t>
  </si>
  <si>
    <t>771574131</t>
  </si>
  <si>
    <t>Montáž podlah keramických protiskluzných lepených flexibilním lepidlem do 50 ks/m2</t>
  </si>
  <si>
    <t>180634316</t>
  </si>
  <si>
    <t>Poznámka k položce:_x000d_
Poznámka k položce: V jednotkové ceně zahrnuty náklady na montáž a spárování souvisejících obvodových soklů v= do 150 mm.</t>
  </si>
  <si>
    <t>55</t>
  </si>
  <si>
    <t>597612R04</t>
  </si>
  <si>
    <t>dlaždice keramické protiskluzné - dle specifikace PD a TZ</t>
  </si>
  <si>
    <t>2050542358</t>
  </si>
  <si>
    <t>Poznámka k položce:_x000d_
Poznámka k položce: V jednotkové ceně zahrnuty náklady na veškeré doplňky a příslušenství dle PD a TZ. (přechodové, dilatační a ukončovací lišty, ostatní doplňky) --------------------------------------------------------------------- Jednotková cena zahrnuje dodávku keramických dlažeb vč. souvisejících obvodových soklů v= do 150 mm --------------------------------------------------------------------- 5.KERAMICKÁ DLAŽBA	12 mm -KERAMICKÁ DLAŽBA SE SPÁROVACÍ FLEXIBILNÍ HMOTOU	9 mm -PROTISKLUZNOST ZA MOKRA R10 -KOEFICIENT TŘENÍ ZA MOKRA u &gt; 0,6 TŘÍDA ODOLNOSTI PEI 3</t>
  </si>
  <si>
    <t>56</t>
  </si>
  <si>
    <t>771579196</t>
  </si>
  <si>
    <t>Příplatek k montáž podlah keramických za spárování tmelem</t>
  </si>
  <si>
    <t>1952244320</t>
  </si>
  <si>
    <t>57</t>
  </si>
  <si>
    <t>771591111</t>
  </si>
  <si>
    <t>Podlahy penetrace podkladu</t>
  </si>
  <si>
    <t>1717656720</t>
  </si>
  <si>
    <t>58</t>
  </si>
  <si>
    <t>771990112</t>
  </si>
  <si>
    <t>Vyrovnání podkladu samonivelační stěrkou tl 4 mm pevnosti 30 Mpa</t>
  </si>
  <si>
    <t>-968195375</t>
  </si>
  <si>
    <t>59</t>
  </si>
  <si>
    <t>998771204</t>
  </si>
  <si>
    <t>Přesun hmot procentní pro podlahy z dlaždic v objektech v do 36 m</t>
  </si>
  <si>
    <t>161794733</t>
  </si>
  <si>
    <t>781</t>
  </si>
  <si>
    <t>Dokončovací práce - obklady</t>
  </si>
  <si>
    <t>60</t>
  </si>
  <si>
    <t>781414112</t>
  </si>
  <si>
    <t>Montáž obkladaček vnitřních keramických pravoúhlých do 25 ks/m2 lepených flexibilním lepidlem</t>
  </si>
  <si>
    <t>582652887</t>
  </si>
  <si>
    <t>61</t>
  </si>
  <si>
    <t>597610R22</t>
  </si>
  <si>
    <t>dodávka vnitřních obkládaček keramických - specifikace dle PD a TZ</t>
  </si>
  <si>
    <t>-1859227469</t>
  </si>
  <si>
    <t xml:space="preserve">Poznámka k položce:_x000d_
Poznámka k položce: V jednotkové ceně zahrnuty náklady na veškeré doplňky a příslušenství dle PD a TZ. (listely, dekory - specifikované v PD)  ---------------------------------------------------------------------</t>
  </si>
  <si>
    <t>62</t>
  </si>
  <si>
    <t>781419191</t>
  </si>
  <si>
    <t>Příplatek k montáži obkladů vnitřních za plochu do 10 m2</t>
  </si>
  <si>
    <t>2106021824</t>
  </si>
  <si>
    <t>63</t>
  </si>
  <si>
    <t>781419197</t>
  </si>
  <si>
    <t>Příplatek k montáži obkladů vnitřních za spárování silikonem</t>
  </si>
  <si>
    <t>-631776711</t>
  </si>
  <si>
    <t>64</t>
  </si>
  <si>
    <t>781469196</t>
  </si>
  <si>
    <t>Příplatek k montáži obkladů vnitřních za spáry tmelem</t>
  </si>
  <si>
    <t>-1906910163</t>
  </si>
  <si>
    <t>65</t>
  </si>
  <si>
    <t>781494R15</t>
  </si>
  <si>
    <t>Příplatek k vnitřním obladům za dodávku a montáž ukončovacích, rohových a koutových profilů</t>
  </si>
  <si>
    <t>-1650608130</t>
  </si>
  <si>
    <t>66</t>
  </si>
  <si>
    <t>998781204</t>
  </si>
  <si>
    <t>Přesun hmot procentní pro obklady keramické v objektech v do 36 m</t>
  </si>
  <si>
    <t>1096377417</t>
  </si>
  <si>
    <t>784</t>
  </si>
  <si>
    <t>Dokončovací práce - malby a tapety</t>
  </si>
  <si>
    <t>67</t>
  </si>
  <si>
    <t>784181101</t>
  </si>
  <si>
    <t>Základní akrylátová jednonásobná penetrace podkladu v místnostech výšky do 3,80m</t>
  </si>
  <si>
    <t>1424146374</t>
  </si>
  <si>
    <t>68</t>
  </si>
  <si>
    <t>784221101</t>
  </si>
  <si>
    <t xml:space="preserve">Dvojnásobné bílé malby  ze směsí za sucha dobře otěruvzdorných v místnostech do 3,80 m</t>
  </si>
  <si>
    <t>-1943478444</t>
  </si>
  <si>
    <t>Práce a dodávky M</t>
  </si>
  <si>
    <t>33-M</t>
  </si>
  <si>
    <t>Montáže dopr.zaříz.,sklad. zař. a váh</t>
  </si>
  <si>
    <t>69</t>
  </si>
  <si>
    <t>33__R01</t>
  </si>
  <si>
    <t>Dodávka a montáž _ výtah D</t>
  </si>
  <si>
    <t>1670908601</t>
  </si>
  <si>
    <t>Poznámka k položce:_x000d_
Poznámka k položce: Kompletní provedení dle specifikace PD a TZ včetně všech přímo souvisejících prací a dodávek. --------------------------------------------------------------------------------------------------------------------</t>
  </si>
  <si>
    <t>70</t>
  </si>
  <si>
    <t>33__R02</t>
  </si>
  <si>
    <t>Dodávka a montáž _ výtah DM</t>
  </si>
  <si>
    <t>-217299886</t>
  </si>
  <si>
    <t>71</t>
  </si>
  <si>
    <t>33__R03</t>
  </si>
  <si>
    <t>Demontáže, přesuny a likvidace stávajícího výtahu vč.zdvihacího zařízení</t>
  </si>
  <si>
    <t>kpl</t>
  </si>
  <si>
    <t>-244854967</t>
  </si>
  <si>
    <t>D.1.2 - Stavebně konstrukční řešení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</si>
  <si>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												 POLOŽKY BUDOU OCENĚNY V SOULADU S POŽADAVKY NPÚ (VIZ. SOUHRANNÁ TECHNICKÁ ZPRÁVA, TECHNICKÁ ZPRÁVA A VYJÁDŘENÍ NPÚ)																						 																																		 </t>
  </si>
  <si>
    <t xml:space="preserve">    2 - Zakládání</t>
  </si>
  <si>
    <t xml:space="preserve">    4 - Vodorovné konstrukce</t>
  </si>
  <si>
    <t xml:space="preserve">    997 - Přesun sutě</t>
  </si>
  <si>
    <t xml:space="preserve">    767 - Konstrukce zámečnické</t>
  </si>
  <si>
    <t xml:space="preserve">    783 - Dokončovací práce - nátěry</t>
  </si>
  <si>
    <t>Zakládání</t>
  </si>
  <si>
    <t>224211114</t>
  </si>
  <si>
    <t>Vrty maloprofilové D do 93 mm úklon do 45° hl do 25 m hor. III a IV</t>
  </si>
  <si>
    <t>279311115</t>
  </si>
  <si>
    <t>Postupné podbetonování základového zdiva betonem tř. C 25/30</t>
  </si>
  <si>
    <t>282606R11</t>
  </si>
  <si>
    <t>Injektáž mikropilot D do 100 mm ztížené podmínky</t>
  </si>
  <si>
    <t>Poznámka k položce:_x000d_
Poznámka k položce: CEM II/A-S (tř. 32,5)</t>
  </si>
  <si>
    <t>283111112</t>
  </si>
  <si>
    <t>Trubkové mikropiloty svislé část D 105 mm</t>
  </si>
  <si>
    <t>14011066</t>
  </si>
  <si>
    <t>trubka ocelová bezešvá jakost 10 523 89x10mm</t>
  </si>
  <si>
    <t>380326122</t>
  </si>
  <si>
    <t>Kompletní konstrukce z ŽB se zvýšenými nároky na prostředí tř. C 25/30 tl do 300 mm</t>
  </si>
  <si>
    <t>380356231</t>
  </si>
  <si>
    <t>Bednění kompletních konstrukcí neomítaných ploch rovinných zřízení</t>
  </si>
  <si>
    <t>380356232</t>
  </si>
  <si>
    <t>Bednění kompletních konstrukcí neomítaných ploch rovinných odstranění</t>
  </si>
  <si>
    <t>380361006</t>
  </si>
  <si>
    <t>Výztuž kompletních konstrukcí z betonářské oceli 10 505</t>
  </si>
  <si>
    <t>Vodorovné konstrukce</t>
  </si>
  <si>
    <t>411321414</t>
  </si>
  <si>
    <t>Stropy ze ŽB tř. C 25/30</t>
  </si>
  <si>
    <t>411351011</t>
  </si>
  <si>
    <t>Zřízení bednění stropů deskových tl do 25 cm bez podpěrné kce</t>
  </si>
  <si>
    <t>411351012</t>
  </si>
  <si>
    <t>Odstranění bednění stropů deskových tl do 25 cm bez podpěrné kce</t>
  </si>
  <si>
    <t>411361821</t>
  </si>
  <si>
    <t>Výztuž stropů betonářskou ocelí 10 505</t>
  </si>
  <si>
    <t>411362021</t>
  </si>
  <si>
    <t>Výztuž stropů svařovanými sítěmi Kari</t>
  </si>
  <si>
    <t>417321515</t>
  </si>
  <si>
    <t>Ztužující pásy a věnce ze ŽB tř. C 25/30</t>
  </si>
  <si>
    <t>78</t>
  </si>
  <si>
    <t>417351115</t>
  </si>
  <si>
    <t>Zřízení bednění ztužujících věnců</t>
  </si>
  <si>
    <t>80</t>
  </si>
  <si>
    <t>417351116</t>
  </si>
  <si>
    <t>Odstranění bednění ztužujících věnců</t>
  </si>
  <si>
    <t>82</t>
  </si>
  <si>
    <t>417361821</t>
  </si>
  <si>
    <t>Výztuž ztužujících pásů a věnců betonářskou ocelí 10 505</t>
  </si>
  <si>
    <t>84</t>
  </si>
  <si>
    <t>451315125</t>
  </si>
  <si>
    <t>Podkladní nebo výplňová vrstva z betonu C 16/20 tl do 150 mm</t>
  </si>
  <si>
    <t>100</t>
  </si>
  <si>
    <t>632451105</t>
  </si>
  <si>
    <t>Cementový samonivelační potěr ze suchých směsí tloušťky do 15 mm</t>
  </si>
  <si>
    <t>102</t>
  </si>
  <si>
    <t>985331213</t>
  </si>
  <si>
    <t>Dodatečné vlepování betonářské výztuže D 12 mm do chemické malty včetně vyvrtání otvoru</t>
  </si>
  <si>
    <t>106</t>
  </si>
  <si>
    <t>985331215</t>
  </si>
  <si>
    <t>Dodatečné vlepování betonářské výztuže D 16 mm do chemické malty včetně vyvrtání otvoru</t>
  </si>
  <si>
    <t>108</t>
  </si>
  <si>
    <t>997</t>
  </si>
  <si>
    <t>Přesun sutě</t>
  </si>
  <si>
    <t>997013158</t>
  </si>
  <si>
    <t>Vnitrostaveništní doprava suti a vybouraných hmot pro budovy v do 27 m s omezením mechanizace</t>
  </si>
  <si>
    <t>112</t>
  </si>
  <si>
    <t>997013631</t>
  </si>
  <si>
    <t>Poplatek za uložení na skládce (skládkovné) stavebního odpadu směsného kód odpadu 17 09 04</t>
  </si>
  <si>
    <t>114</t>
  </si>
  <si>
    <t>997321511</t>
  </si>
  <si>
    <t>Vodorovná doprava suti a vybouraných hmot po suchu do 1 km</t>
  </si>
  <si>
    <t>116</t>
  </si>
  <si>
    <t>997321519</t>
  </si>
  <si>
    <t>Příplatek ZKD 1 km vodorovné dopravy suti a vybouraných hmot po suchu</t>
  </si>
  <si>
    <t>844163262</t>
  </si>
  <si>
    <t>997321611</t>
  </si>
  <si>
    <t>Nakládání nebo překládání suti a vybouraných hmot</t>
  </si>
  <si>
    <t>120</t>
  </si>
  <si>
    <t>-665489912</t>
  </si>
  <si>
    <t>767</t>
  </si>
  <si>
    <t>Konstrukce zámečnické</t>
  </si>
  <si>
    <t>767015R01</t>
  </si>
  <si>
    <t>D+M ocelových a zámečnických prvků / konstrukcí</t>
  </si>
  <si>
    <t>kg</t>
  </si>
  <si>
    <t>122</t>
  </si>
  <si>
    <t xml:space="preserve">Poznámka k položce:_x000d_
Poznámka k položce: Specifikace / rozsah provedení - viz TZ: -------------------------------------------------------- -dodávka a výroba ocelových prvků a konstrukcí - dle zadání a PD -dodávka veškerých, jinde neuvedených, spojovacích a kotevních prvků -kompletní provrchobvé úpravy prvků dle požadavků PD a PBŘ -veškeré přesuny/zdvihací technika a kompletní montážní práce -kompletní montážní / usazovací a kotevní práce -příslušné podlití kotevních prvků + příslušné vyrovnání podkladů -------------------------------------------------------- -dílenská dokumentace vč. statického přepočtu -ostatní nespecifikované práce a dodávky, které bezprostředně souvisí s provedení  předmětného prvku/konstrukce dle zadávací dokumentace -veškeré náklady na dodávku a provedení jsou obsaženy v jednotkové ceně</t>
  </si>
  <si>
    <t>767015R01.1</t>
  </si>
  <si>
    <t>D+M ocelových a zámečnických prvků / konstrukcí nerez (1.4541)</t>
  </si>
  <si>
    <t>124</t>
  </si>
  <si>
    <t xml:space="preserve">Poznámka k položce:_x000d_
Poznámka k položce: Specifikace / rozsah provedení - viz TZ: -------------------------------------------------------- -dodávka a výroba ocelových prvků a konstrukcí - dle zadání a PD -dodávka veškerých spojovacích a kotevních prvků -kompletní provrchobvé úpravy prvků dle požadavků PD  -veškeré přesuny/zdvihací technika a kompletní montážní práce -kompletní montážní / usazovací a kotevní práce -příslušné vyrovnání podkladů -------------------------------------------------------- -dílenská dokumentace vč. statického přepočtu -ostatní nespecifikované práce a dodávky, které bezprostředně souvisí s provedení  předmětného prvku/konstrukce dle zadávací dokumentace -veškeré náklady na dodávku a provedení jsou obsaženy v jednotkové ceně</t>
  </si>
  <si>
    <t>998767204</t>
  </si>
  <si>
    <t>Přesun hmot procentní pro zámečnické konstrukce v objektech v do 36 m</t>
  </si>
  <si>
    <t>126</t>
  </si>
  <si>
    <t>783</t>
  </si>
  <si>
    <t>Dokončovací práce - nátěry</t>
  </si>
  <si>
    <t>783923171</t>
  </si>
  <si>
    <t>Penetrační nátěr hrubých betonových podlah</t>
  </si>
  <si>
    <t>128</t>
  </si>
  <si>
    <t>D.1.4.3 - Silnoproudá elekrotechnika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</si>
  <si>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													 POLOŽKY BUDOU OCENĚNY V SOULADU S POŽADAVKY NPÚ (VIZ. SOUHRANNÁ TECHNICKÁ ZPRÁVA, TECHNICKÁ ZPRÁVA A VYJÁDŘENÍ NPÚ)	</t>
  </si>
  <si>
    <t>A - Elektroinstalace</t>
  </si>
  <si>
    <t>OST - OSTATNÍ</t>
  </si>
  <si>
    <t>A</t>
  </si>
  <si>
    <t>Elektroinstalace</t>
  </si>
  <si>
    <t>Zásuvka 230V/16A dvojitá s natočením</t>
  </si>
  <si>
    <t>Pohybové čidlo IP44</t>
  </si>
  <si>
    <t>Jednopólový spínač</t>
  </si>
  <si>
    <t>Ventilátorové relé</t>
  </si>
  <si>
    <t>Krabice přístrojová KP</t>
  </si>
  <si>
    <t>Krabice rozvodná KR</t>
  </si>
  <si>
    <t>Kabel CYKY 3Ox1,5</t>
  </si>
  <si>
    <t>Kabel CYKY 3Jx1,5</t>
  </si>
  <si>
    <t>Kabel CYKY 3Jx2,5</t>
  </si>
  <si>
    <t>Svítidlo F vč.zdrojů -dle Knihy svítidel (Svítidla jsou ceněna vč.el.předřadníků,závěsů,zdrojů a popl.za likvidaci zdrojů a svítidel)</t>
  </si>
  <si>
    <t>Svítidlo G vč.zdrojů -dle Knihy svítidel (Svítidla jsou ceněna vč.el.předřadníků,závěsů,zdrojů a popl.za likvidaci zdrojů a svítidel)</t>
  </si>
  <si>
    <t xml:space="preserve">Svítidlo nouzové N1 -dle Knihy svítidel, s piktogramem  (Svítidla jsou ceněna vč.el.předřadníků,závěsů,zdrojů a popl.za likvidaci zdrojů a svítidel)</t>
  </si>
  <si>
    <t>Demontáž stávající elektroinstalace + 15%</t>
  </si>
  <si>
    <t>kpl.</t>
  </si>
  <si>
    <t>Kabelová spona pro 16 vedení do podhledu</t>
  </si>
  <si>
    <t>Kompletační činnost + 4,5%</t>
  </si>
  <si>
    <t>Přesun + 3%</t>
  </si>
  <si>
    <t>Prořez + 2%</t>
  </si>
  <si>
    <t>Podr.materiál + 3%</t>
  </si>
  <si>
    <t>OST</t>
  </si>
  <si>
    <t>OSTATNÍ</t>
  </si>
  <si>
    <t>18.1</t>
  </si>
  <si>
    <t>Revize , měření osvětlení + 1%</t>
  </si>
  <si>
    <t>262144</t>
  </si>
  <si>
    <t>D.1.4.4 - Elektrotechnické komunikace</t>
  </si>
  <si>
    <t>Soupis:</t>
  </si>
  <si>
    <t>D.1.4.4 - Nouzová signalizace pro imobilní WC, nevidomí a slabozrací</t>
  </si>
  <si>
    <t xml:space="preserve">Zde uvedené výrobky a systémy jsou pouhým příkladem pro stanovení standardů při volbě materiálů dodavatelem. Investor požaduje dodání výrobků a systémů stejné nebo vyšší standardní třídy a úrovně. Dodavatel není názvy výrobků a systémů, zde uvedených, vázán. Na stavbu může dodat výrobky a systémy jiných názvů a výrobců, ovšem stejných nebo vyšších kvalitativních a technických parametrů.  Jsou zde uvedeny pouze některé z výrobků, obsažených v projektové dokumentaci. Pokud zde výrobek nebo systém uvedený v projektové dokumentaci není specifikován, bude na stavbu dodán takový výrobek, který vykazuje vyšší kvalitativní a technické standardy a parametry.  Před zabudováním výrobků a systémů do stavby předloží dodavatel investorovi technický list předmětného výrobku nebo systémů ke schválení. </t>
  </si>
  <si>
    <t>D1 - Nouzová signalizace pro imobilní WC</t>
  </si>
  <si>
    <t>D2 - VRN:</t>
  </si>
  <si>
    <t>D1</t>
  </si>
  <si>
    <t>Nouzová signalizace pro imobilní WC</t>
  </si>
  <si>
    <t>Základní modul</t>
  </si>
  <si>
    <t>Rozšiřující modul</t>
  </si>
  <si>
    <t>Tahové tlačítko do vlhka</t>
  </si>
  <si>
    <t>Nouzové a potvrzovací tlačítko</t>
  </si>
  <si>
    <t>Pokojové světlo</t>
  </si>
  <si>
    <t>Instalační rám pro povrchovou montáž</t>
  </si>
  <si>
    <t>Napáječ 1,5A/40W/24VDC</t>
  </si>
  <si>
    <t>Systémová kabeláž UTP Clas 6</t>
  </si>
  <si>
    <t>Orientační hlasový maják (nevidomí a slabozrací)</t>
  </si>
  <si>
    <t>Celkem zkoušky, měření, revize</t>
  </si>
  <si>
    <t>Celkem dokumentace - skutečný stav</t>
  </si>
  <si>
    <t>D2</t>
  </si>
  <si>
    <t>VRN:</t>
  </si>
  <si>
    <t>Celkem doprava, přesun hmot - 2% z dodávky materiálu</t>
  </si>
  <si>
    <t>Celkem VRN - zařízení staveniště, odběr energií, WC, ostraha - 2% z dodávky materiálu</t>
  </si>
  <si>
    <t>D.1.5 - Interiér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</si>
  <si>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													 POLOŽKY BUDOU OCENĚNY V SOULADU S POŽADAVKY NPÚ (VIZ. SOUHRANNÁ TECHNICKÁ ZPRÁVA, TECHNICKÁ ZPRÁVA A VYJÁDŘENÍ NPÚ)																																				 </t>
  </si>
  <si>
    <t>D1 - ŠTÍTEK WC IMOBIL</t>
  </si>
  <si>
    <t>ŠTÍTEK WC IMOBIL</t>
  </si>
  <si>
    <t>místnost D113, 1.NP</t>
  </si>
  <si>
    <t>-1567450140</t>
  </si>
  <si>
    <t>místnost D214, 2.NP</t>
  </si>
  <si>
    <t>-1301667109</t>
  </si>
  <si>
    <t>místnost D314, 3.NP</t>
  </si>
  <si>
    <t>-208994209</t>
  </si>
  <si>
    <t>místnost D414, 4.NP</t>
  </si>
  <si>
    <t>-267484405</t>
  </si>
  <si>
    <t>místnost D514, DM508, 5.NP</t>
  </si>
  <si>
    <t>134384122</t>
  </si>
  <si>
    <t>místnost D711, 7.NP</t>
  </si>
  <si>
    <t>-861317150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</si>
</sst>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71.25" customHeight="1">
      <c r="B23" s="18"/>
      <c r="C23" s="19"/>
      <c r="D23" s="19"/>
      <c r="E23" s="33" t="s">
        <v>35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3264I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Objekty OU, část D a DM, WC imobilní + výtah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31. 8. 2018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Ostravská univerzita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Marpo s.r.o.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ROUND(AG95+SUM(AG96:AG98)+AG100,2)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ROUND(AS95+SUM(AS96:AS98)+AS100,2)</f>
        <v>0</v>
      </c>
      <c r="AT94" s="111">
        <f>ROUND(SUM(AV94:AW94),2)</f>
        <v>0</v>
      </c>
      <c r="AU94" s="112">
        <f>ROUND(AU95+SUM(AU96:AU98)+AU100,5)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ROUND(AZ95+SUM(AZ96:AZ98)+AZ100,2)</f>
        <v>0</v>
      </c>
      <c r="BA94" s="111">
        <f>ROUND(BA95+SUM(BA96:BA98)+BA100,2)</f>
        <v>0</v>
      </c>
      <c r="BB94" s="111">
        <f>ROUND(BB95+SUM(BB96:BB98)+BB100,2)</f>
        <v>0</v>
      </c>
      <c r="BC94" s="111">
        <f>ROUND(BC95+SUM(BC96:BC98)+BC100,2)</f>
        <v>0</v>
      </c>
      <c r="BD94" s="113">
        <f>ROUND(BD95+SUM(BD96:BD98)+BD100,2)</f>
        <v>0</v>
      </c>
      <c r="BE94" s="6"/>
      <c r="BS94" s="114" t="s">
        <v>75</v>
      </c>
      <c r="BT94" s="114" t="s">
        <v>76</v>
      </c>
      <c r="BU94" s="115" t="s">
        <v>77</v>
      </c>
      <c r="BV94" s="114" t="s">
        <v>78</v>
      </c>
      <c r="BW94" s="114" t="s">
        <v>5</v>
      </c>
      <c r="BX94" s="114" t="s">
        <v>79</v>
      </c>
      <c r="CL94" s="114" t="s">
        <v>1</v>
      </c>
    </row>
    <row r="95" s="7" customFormat="1" ht="16.5" customHeight="1">
      <c r="A95" s="116" t="s">
        <v>80</v>
      </c>
      <c r="B95" s="117"/>
      <c r="C95" s="118"/>
      <c r="D95" s="119" t="s">
        <v>81</v>
      </c>
      <c r="E95" s="119"/>
      <c r="F95" s="119"/>
      <c r="G95" s="119"/>
      <c r="H95" s="119"/>
      <c r="I95" s="120"/>
      <c r="J95" s="119" t="s">
        <v>82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'D.1.1 - Architektonicko-s...'!J30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'D.1.1 - Architektonicko-s...'!P132</f>
        <v>0</v>
      </c>
      <c r="AV95" s="125">
        <f>'D.1.1 - Architektonicko-s...'!J33</f>
        <v>0</v>
      </c>
      <c r="AW95" s="125">
        <f>'D.1.1 - Architektonicko-s...'!J34</f>
        <v>0</v>
      </c>
      <c r="AX95" s="125">
        <f>'D.1.1 - Architektonicko-s...'!J35</f>
        <v>0</v>
      </c>
      <c r="AY95" s="125">
        <f>'D.1.1 - Architektonicko-s...'!J36</f>
        <v>0</v>
      </c>
      <c r="AZ95" s="125">
        <f>'D.1.1 - Architektonicko-s...'!F33</f>
        <v>0</v>
      </c>
      <c r="BA95" s="125">
        <f>'D.1.1 - Architektonicko-s...'!F34</f>
        <v>0</v>
      </c>
      <c r="BB95" s="125">
        <f>'D.1.1 - Architektonicko-s...'!F35</f>
        <v>0</v>
      </c>
      <c r="BC95" s="125">
        <f>'D.1.1 - Architektonicko-s...'!F36</f>
        <v>0</v>
      </c>
      <c r="BD95" s="127">
        <f>'D.1.1 - Architektonicko-s...'!F37</f>
        <v>0</v>
      </c>
      <c r="BE95" s="7"/>
      <c r="BT95" s="128" t="s">
        <v>84</v>
      </c>
      <c r="BV95" s="128" t="s">
        <v>78</v>
      </c>
      <c r="BW95" s="128" t="s">
        <v>85</v>
      </c>
      <c r="BX95" s="128" t="s">
        <v>5</v>
      </c>
      <c r="CL95" s="128" t="s">
        <v>1</v>
      </c>
      <c r="CM95" s="128" t="s">
        <v>86</v>
      </c>
    </row>
    <row r="96" s="7" customFormat="1" ht="16.5" customHeight="1">
      <c r="A96" s="116" t="s">
        <v>80</v>
      </c>
      <c r="B96" s="117"/>
      <c r="C96" s="118"/>
      <c r="D96" s="119" t="s">
        <v>87</v>
      </c>
      <c r="E96" s="119"/>
      <c r="F96" s="119"/>
      <c r="G96" s="119"/>
      <c r="H96" s="119"/>
      <c r="I96" s="120"/>
      <c r="J96" s="119" t="s">
        <v>88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'D.1.2 - Stavebně konstruk...'!J30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83</v>
      </c>
      <c r="AR96" s="123"/>
      <c r="AS96" s="124">
        <v>0</v>
      </c>
      <c r="AT96" s="125">
        <f>ROUND(SUM(AV96:AW96),2)</f>
        <v>0</v>
      </c>
      <c r="AU96" s="126">
        <f>'D.1.2 - Stavebně konstruk...'!P127</f>
        <v>0</v>
      </c>
      <c r="AV96" s="125">
        <f>'D.1.2 - Stavebně konstruk...'!J33</f>
        <v>0</v>
      </c>
      <c r="AW96" s="125">
        <f>'D.1.2 - Stavebně konstruk...'!J34</f>
        <v>0</v>
      </c>
      <c r="AX96" s="125">
        <f>'D.1.2 - Stavebně konstruk...'!J35</f>
        <v>0</v>
      </c>
      <c r="AY96" s="125">
        <f>'D.1.2 - Stavebně konstruk...'!J36</f>
        <v>0</v>
      </c>
      <c r="AZ96" s="125">
        <f>'D.1.2 - Stavebně konstruk...'!F33</f>
        <v>0</v>
      </c>
      <c r="BA96" s="125">
        <f>'D.1.2 - Stavebně konstruk...'!F34</f>
        <v>0</v>
      </c>
      <c r="BB96" s="125">
        <f>'D.1.2 - Stavebně konstruk...'!F35</f>
        <v>0</v>
      </c>
      <c r="BC96" s="125">
        <f>'D.1.2 - Stavebně konstruk...'!F36</f>
        <v>0</v>
      </c>
      <c r="BD96" s="127">
        <f>'D.1.2 - Stavebně konstruk...'!F37</f>
        <v>0</v>
      </c>
      <c r="BE96" s="7"/>
      <c r="BT96" s="128" t="s">
        <v>84</v>
      </c>
      <c r="BV96" s="128" t="s">
        <v>78</v>
      </c>
      <c r="BW96" s="128" t="s">
        <v>89</v>
      </c>
      <c r="BX96" s="128" t="s">
        <v>5</v>
      </c>
      <c r="CL96" s="128" t="s">
        <v>1</v>
      </c>
      <c r="CM96" s="128" t="s">
        <v>86</v>
      </c>
    </row>
    <row r="97" s="7" customFormat="1" ht="16.5" customHeight="1">
      <c r="A97" s="116" t="s">
        <v>80</v>
      </c>
      <c r="B97" s="117"/>
      <c r="C97" s="118"/>
      <c r="D97" s="119" t="s">
        <v>90</v>
      </c>
      <c r="E97" s="119"/>
      <c r="F97" s="119"/>
      <c r="G97" s="119"/>
      <c r="H97" s="119"/>
      <c r="I97" s="120"/>
      <c r="J97" s="119" t="s">
        <v>91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'D.1.4.3 - Silnoproudá ele...'!J30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83</v>
      </c>
      <c r="AR97" s="123"/>
      <c r="AS97" s="124">
        <v>0</v>
      </c>
      <c r="AT97" s="125">
        <f>ROUND(SUM(AV97:AW97),2)</f>
        <v>0</v>
      </c>
      <c r="AU97" s="126">
        <f>'D.1.4.3 - Silnoproudá ele...'!P118</f>
        <v>0</v>
      </c>
      <c r="AV97" s="125">
        <f>'D.1.4.3 - Silnoproudá ele...'!J33</f>
        <v>0</v>
      </c>
      <c r="AW97" s="125">
        <f>'D.1.4.3 - Silnoproudá ele...'!J34</f>
        <v>0</v>
      </c>
      <c r="AX97" s="125">
        <f>'D.1.4.3 - Silnoproudá ele...'!J35</f>
        <v>0</v>
      </c>
      <c r="AY97" s="125">
        <f>'D.1.4.3 - Silnoproudá ele...'!J36</f>
        <v>0</v>
      </c>
      <c r="AZ97" s="125">
        <f>'D.1.4.3 - Silnoproudá ele...'!F33</f>
        <v>0</v>
      </c>
      <c r="BA97" s="125">
        <f>'D.1.4.3 - Silnoproudá ele...'!F34</f>
        <v>0</v>
      </c>
      <c r="BB97" s="125">
        <f>'D.1.4.3 - Silnoproudá ele...'!F35</f>
        <v>0</v>
      </c>
      <c r="BC97" s="125">
        <f>'D.1.4.3 - Silnoproudá ele...'!F36</f>
        <v>0</v>
      </c>
      <c r="BD97" s="127">
        <f>'D.1.4.3 - Silnoproudá ele...'!F37</f>
        <v>0</v>
      </c>
      <c r="BE97" s="7"/>
      <c r="BT97" s="128" t="s">
        <v>84</v>
      </c>
      <c r="BV97" s="128" t="s">
        <v>78</v>
      </c>
      <c r="BW97" s="128" t="s">
        <v>92</v>
      </c>
      <c r="BX97" s="128" t="s">
        <v>5</v>
      </c>
      <c r="CL97" s="128" t="s">
        <v>1</v>
      </c>
      <c r="CM97" s="128" t="s">
        <v>86</v>
      </c>
    </row>
    <row r="98" s="7" customFormat="1" ht="16.5" customHeight="1">
      <c r="A98" s="7"/>
      <c r="B98" s="117"/>
      <c r="C98" s="118"/>
      <c r="D98" s="119" t="s">
        <v>93</v>
      </c>
      <c r="E98" s="119"/>
      <c r="F98" s="119"/>
      <c r="G98" s="119"/>
      <c r="H98" s="119"/>
      <c r="I98" s="120"/>
      <c r="J98" s="119" t="s">
        <v>94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9">
        <f>ROUND(AG99,2)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83</v>
      </c>
      <c r="AR98" s="123"/>
      <c r="AS98" s="124">
        <f>ROUND(AS99,2)</f>
        <v>0</v>
      </c>
      <c r="AT98" s="125">
        <f>ROUND(SUM(AV98:AW98),2)</f>
        <v>0</v>
      </c>
      <c r="AU98" s="126">
        <f>ROUND(AU99,5)</f>
        <v>0</v>
      </c>
      <c r="AV98" s="125">
        <f>ROUND(AZ98*L29,2)</f>
        <v>0</v>
      </c>
      <c r="AW98" s="125">
        <f>ROUND(BA98*L30,2)</f>
        <v>0</v>
      </c>
      <c r="AX98" s="125">
        <f>ROUND(BB98*L29,2)</f>
        <v>0</v>
      </c>
      <c r="AY98" s="125">
        <f>ROUND(BC98*L30,2)</f>
        <v>0</v>
      </c>
      <c r="AZ98" s="125">
        <f>ROUND(AZ99,2)</f>
        <v>0</v>
      </c>
      <c r="BA98" s="125">
        <f>ROUND(BA99,2)</f>
        <v>0</v>
      </c>
      <c r="BB98" s="125">
        <f>ROUND(BB99,2)</f>
        <v>0</v>
      </c>
      <c r="BC98" s="125">
        <f>ROUND(BC99,2)</f>
        <v>0</v>
      </c>
      <c r="BD98" s="127">
        <f>ROUND(BD99,2)</f>
        <v>0</v>
      </c>
      <c r="BE98" s="7"/>
      <c r="BS98" s="128" t="s">
        <v>75</v>
      </c>
      <c r="BT98" s="128" t="s">
        <v>84</v>
      </c>
      <c r="BU98" s="128" t="s">
        <v>77</v>
      </c>
      <c r="BV98" s="128" t="s">
        <v>78</v>
      </c>
      <c r="BW98" s="128" t="s">
        <v>95</v>
      </c>
      <c r="BX98" s="128" t="s">
        <v>5</v>
      </c>
      <c r="CL98" s="128" t="s">
        <v>1</v>
      </c>
      <c r="CM98" s="128" t="s">
        <v>86</v>
      </c>
    </row>
    <row r="99" s="4" customFormat="1" ht="23.25" customHeight="1">
      <c r="A99" s="116" t="s">
        <v>80</v>
      </c>
      <c r="B99" s="67"/>
      <c r="C99" s="130"/>
      <c r="D99" s="130"/>
      <c r="E99" s="131" t="s">
        <v>93</v>
      </c>
      <c r="F99" s="131"/>
      <c r="G99" s="131"/>
      <c r="H99" s="131"/>
      <c r="I99" s="131"/>
      <c r="J99" s="130"/>
      <c r="K99" s="131" t="s">
        <v>96</v>
      </c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2">
        <f>'D.1.4.4 - Nouzová signali...'!J32</f>
        <v>0</v>
      </c>
      <c r="AH99" s="130"/>
      <c r="AI99" s="130"/>
      <c r="AJ99" s="130"/>
      <c r="AK99" s="130"/>
      <c r="AL99" s="130"/>
      <c r="AM99" s="130"/>
      <c r="AN99" s="132">
        <f>SUM(AG99,AT99)</f>
        <v>0</v>
      </c>
      <c r="AO99" s="130"/>
      <c r="AP99" s="130"/>
      <c r="AQ99" s="133" t="s">
        <v>97</v>
      </c>
      <c r="AR99" s="69"/>
      <c r="AS99" s="134">
        <v>0</v>
      </c>
      <c r="AT99" s="135">
        <f>ROUND(SUM(AV99:AW99),2)</f>
        <v>0</v>
      </c>
      <c r="AU99" s="136">
        <f>'D.1.4.4 - Nouzová signali...'!P122</f>
        <v>0</v>
      </c>
      <c r="AV99" s="135">
        <f>'D.1.4.4 - Nouzová signali...'!J35</f>
        <v>0</v>
      </c>
      <c r="AW99" s="135">
        <f>'D.1.4.4 - Nouzová signali...'!J36</f>
        <v>0</v>
      </c>
      <c r="AX99" s="135">
        <f>'D.1.4.4 - Nouzová signali...'!J37</f>
        <v>0</v>
      </c>
      <c r="AY99" s="135">
        <f>'D.1.4.4 - Nouzová signali...'!J38</f>
        <v>0</v>
      </c>
      <c r="AZ99" s="135">
        <f>'D.1.4.4 - Nouzová signali...'!F35</f>
        <v>0</v>
      </c>
      <c r="BA99" s="135">
        <f>'D.1.4.4 - Nouzová signali...'!F36</f>
        <v>0</v>
      </c>
      <c r="BB99" s="135">
        <f>'D.1.4.4 - Nouzová signali...'!F37</f>
        <v>0</v>
      </c>
      <c r="BC99" s="135">
        <f>'D.1.4.4 - Nouzová signali...'!F38</f>
        <v>0</v>
      </c>
      <c r="BD99" s="137">
        <f>'D.1.4.4 - Nouzová signali...'!F39</f>
        <v>0</v>
      </c>
      <c r="BE99" s="4"/>
      <c r="BT99" s="138" t="s">
        <v>86</v>
      </c>
      <c r="BV99" s="138" t="s">
        <v>78</v>
      </c>
      <c r="BW99" s="138" t="s">
        <v>98</v>
      </c>
      <c r="BX99" s="138" t="s">
        <v>95</v>
      </c>
      <c r="CL99" s="138" t="s">
        <v>1</v>
      </c>
    </row>
    <row r="100" s="7" customFormat="1" ht="16.5" customHeight="1">
      <c r="A100" s="116" t="s">
        <v>80</v>
      </c>
      <c r="B100" s="117"/>
      <c r="C100" s="118"/>
      <c r="D100" s="119" t="s">
        <v>99</v>
      </c>
      <c r="E100" s="119"/>
      <c r="F100" s="119"/>
      <c r="G100" s="119"/>
      <c r="H100" s="119"/>
      <c r="I100" s="120"/>
      <c r="J100" s="119" t="s">
        <v>100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'D.1.5 - Interiér'!J30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83</v>
      </c>
      <c r="AR100" s="123"/>
      <c r="AS100" s="139">
        <v>0</v>
      </c>
      <c r="AT100" s="140">
        <f>ROUND(SUM(AV100:AW100),2)</f>
        <v>0</v>
      </c>
      <c r="AU100" s="141">
        <f>'D.1.5 - Interiér'!P117</f>
        <v>0</v>
      </c>
      <c r="AV100" s="140">
        <f>'D.1.5 - Interiér'!J33</f>
        <v>0</v>
      </c>
      <c r="AW100" s="140">
        <f>'D.1.5 - Interiér'!J34</f>
        <v>0</v>
      </c>
      <c r="AX100" s="140">
        <f>'D.1.5 - Interiér'!J35</f>
        <v>0</v>
      </c>
      <c r="AY100" s="140">
        <f>'D.1.5 - Interiér'!J36</f>
        <v>0</v>
      </c>
      <c r="AZ100" s="140">
        <f>'D.1.5 - Interiér'!F33</f>
        <v>0</v>
      </c>
      <c r="BA100" s="140">
        <f>'D.1.5 - Interiér'!F34</f>
        <v>0</v>
      </c>
      <c r="BB100" s="140">
        <f>'D.1.5 - Interiér'!F35</f>
        <v>0</v>
      </c>
      <c r="BC100" s="140">
        <f>'D.1.5 - Interiér'!F36</f>
        <v>0</v>
      </c>
      <c r="BD100" s="142">
        <f>'D.1.5 - Interiér'!F37</f>
        <v>0</v>
      </c>
      <c r="BE100" s="7"/>
      <c r="BT100" s="128" t="s">
        <v>84</v>
      </c>
      <c r="BV100" s="128" t="s">
        <v>78</v>
      </c>
      <c r="BW100" s="128" t="s">
        <v>101</v>
      </c>
      <c r="BX100" s="128" t="s">
        <v>5</v>
      </c>
      <c r="CL100" s="128" t="s">
        <v>1</v>
      </c>
      <c r="CM100" s="128" t="s">
        <v>86</v>
      </c>
    </row>
    <row r="10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1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sheet="1" formatColumns="0" formatRows="0" objects="1" scenarios="1" spinCount="100000" saltValue="GW9cHtnQtrnefXL0T7QDvEsbH6wbohydljmypQ0/bPsLnn/rhIi8jOR9C6XW2w3IrDgi/xZSLLgTw0jZgnax+g==" hashValue="gQUosWPrlG3dtvtPIG+wV043shHUn221TxTVte0LdN56sNn7n8B1U8F/gTdpFaA1dqLyaD+SGoa/zOjw8QbzEA==" algorithmName="SHA-512" password="99DC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.1.1 - Architektonicko-s...'!C2" display="/"/>
    <hyperlink ref="A96" location="'D.1.2 - Stavebně konstruk...'!C2" display="/"/>
    <hyperlink ref="A97" location="'D.1.4.3 - Silnoproudá ele...'!C2" display="/"/>
    <hyperlink ref="A99" location="'D.1.4.4 - Nouzová signali...'!C2" display="/"/>
    <hyperlink ref="A100" location="'D.1.5 - Interiér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102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16.5" customHeight="1">
      <c r="B7" s="17"/>
      <c r="E7" s="148" t="str">
        <f>'Rekapitulace stavby'!K6</f>
        <v>Objekty OU, část D a DM, WC imobilní + výtah</v>
      </c>
      <c r="F7" s="147"/>
      <c r="G7" s="147"/>
      <c r="H7" s="147"/>
      <c r="L7" s="17"/>
    </row>
    <row r="8" s="2" customFormat="1" ht="12" customHeight="1">
      <c r="A8" s="35"/>
      <c r="B8" s="41"/>
      <c r="C8" s="35"/>
      <c r="D8" s="147" t="s">
        <v>103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9" t="s">
        <v>104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7" t="s">
        <v>18</v>
      </c>
      <c r="E11" s="35"/>
      <c r="F11" s="138" t="s">
        <v>1</v>
      </c>
      <c r="G11" s="35"/>
      <c r="H11" s="35"/>
      <c r="I11" s="147" t="s">
        <v>19</v>
      </c>
      <c r="J11" s="138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7" t="s">
        <v>20</v>
      </c>
      <c r="E12" s="35"/>
      <c r="F12" s="138" t="s">
        <v>21</v>
      </c>
      <c r="G12" s="35"/>
      <c r="H12" s="35"/>
      <c r="I12" s="147" t="s">
        <v>22</v>
      </c>
      <c r="J12" s="150" t="str">
        <f>'Rekapitulace stavby'!AN8</f>
        <v>31. 8. 2018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24</v>
      </c>
      <c r="E14" s="35"/>
      <c r="F14" s="35"/>
      <c r="G14" s="35"/>
      <c r="H14" s="35"/>
      <c r="I14" s="147" t="s">
        <v>25</v>
      </c>
      <c r="J14" s="138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8" t="s">
        <v>26</v>
      </c>
      <c r="F15" s="35"/>
      <c r="G15" s="35"/>
      <c r="H15" s="35"/>
      <c r="I15" s="147" t="s">
        <v>27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7" t="s">
        <v>28</v>
      </c>
      <c r="E17" s="35"/>
      <c r="F17" s="35"/>
      <c r="G17" s="35"/>
      <c r="H17" s="35"/>
      <c r="I17" s="14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8"/>
      <c r="G18" s="138"/>
      <c r="H18" s="138"/>
      <c r="I18" s="14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7" t="s">
        <v>30</v>
      </c>
      <c r="E20" s="35"/>
      <c r="F20" s="35"/>
      <c r="G20" s="35"/>
      <c r="H20" s="35"/>
      <c r="I20" s="147" t="s">
        <v>25</v>
      </c>
      <c r="J20" s="138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8" t="s">
        <v>31</v>
      </c>
      <c r="F21" s="35"/>
      <c r="G21" s="35"/>
      <c r="H21" s="35"/>
      <c r="I21" s="147" t="s">
        <v>27</v>
      </c>
      <c r="J21" s="138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7" t="s">
        <v>33</v>
      </c>
      <c r="E23" s="35"/>
      <c r="F23" s="35"/>
      <c r="G23" s="35"/>
      <c r="H23" s="35"/>
      <c r="I23" s="147" t="s">
        <v>25</v>
      </c>
      <c r="J23" s="138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8" t="str">
        <f>IF('Rekapitulace stavby'!E20="","",'Rekapitulace stavby'!E20)</f>
        <v xml:space="preserve"> </v>
      </c>
      <c r="F24" s="35"/>
      <c r="G24" s="35"/>
      <c r="H24" s="35"/>
      <c r="I24" s="147" t="s">
        <v>27</v>
      </c>
      <c r="J24" s="138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19.25" customHeight="1">
      <c r="A27" s="151"/>
      <c r="B27" s="152"/>
      <c r="C27" s="151"/>
      <c r="D27" s="151"/>
      <c r="E27" s="153" t="s">
        <v>105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5"/>
      <c r="E29" s="155"/>
      <c r="F29" s="155"/>
      <c r="G29" s="155"/>
      <c r="H29" s="155"/>
      <c r="I29" s="155"/>
      <c r="J29" s="155"/>
      <c r="K29" s="15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6" t="s">
        <v>36</v>
      </c>
      <c r="E30" s="35"/>
      <c r="F30" s="35"/>
      <c r="G30" s="35"/>
      <c r="H30" s="35"/>
      <c r="I30" s="35"/>
      <c r="J30" s="157">
        <f>ROUND(J132,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8" t="s">
        <v>38</v>
      </c>
      <c r="G32" s="35"/>
      <c r="H32" s="35"/>
      <c r="I32" s="158" t="s">
        <v>37</v>
      </c>
      <c r="J32" s="158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9" t="s">
        <v>40</v>
      </c>
      <c r="E33" s="147" t="s">
        <v>41</v>
      </c>
      <c r="F33" s="160">
        <f>ROUND((SUM(BE132:BE233)),  2)</f>
        <v>0</v>
      </c>
      <c r="G33" s="35"/>
      <c r="H33" s="35"/>
      <c r="I33" s="161">
        <v>0.20999999999999999</v>
      </c>
      <c r="J33" s="160">
        <f>ROUND(((SUM(BE132:BE233))*I33),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47" t="s">
        <v>42</v>
      </c>
      <c r="F34" s="160">
        <f>ROUND((SUM(BF132:BF233)),  2)</f>
        <v>0</v>
      </c>
      <c r="G34" s="35"/>
      <c r="H34" s="35"/>
      <c r="I34" s="161">
        <v>0.12</v>
      </c>
      <c r="J34" s="160">
        <f>ROUND(((SUM(BF132:BF233))*I34),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7" t="s">
        <v>43</v>
      </c>
      <c r="F35" s="160">
        <f>ROUND((SUM(BG132:BG233)),  2)</f>
        <v>0</v>
      </c>
      <c r="G35" s="35"/>
      <c r="H35" s="35"/>
      <c r="I35" s="161">
        <v>0.20999999999999999</v>
      </c>
      <c r="J35" s="160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7" t="s">
        <v>44</v>
      </c>
      <c r="F36" s="160">
        <f>ROUND((SUM(BH132:BH233)),  2)</f>
        <v>0</v>
      </c>
      <c r="G36" s="35"/>
      <c r="H36" s="35"/>
      <c r="I36" s="161">
        <v>0.12</v>
      </c>
      <c r="J36" s="160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45</v>
      </c>
      <c r="F37" s="160">
        <f>ROUND((SUM(BI132:BI233)),  2)</f>
        <v>0</v>
      </c>
      <c r="G37" s="35"/>
      <c r="H37" s="35"/>
      <c r="I37" s="161">
        <v>0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2"/>
      <c r="D39" s="163" t="s">
        <v>46</v>
      </c>
      <c r="E39" s="164"/>
      <c r="F39" s="164"/>
      <c r="G39" s="165" t="s">
        <v>47</v>
      </c>
      <c r="H39" s="166" t="s">
        <v>48</v>
      </c>
      <c r="I39" s="164"/>
      <c r="J39" s="167">
        <f>SUM(J30:J37)</f>
        <v>0</v>
      </c>
      <c r="K39" s="168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49</v>
      </c>
      <c r="E50" s="170"/>
      <c r="F50" s="170"/>
      <c r="G50" s="169" t="s">
        <v>50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51</v>
      </c>
      <c r="E61" s="172"/>
      <c r="F61" s="173" t="s">
        <v>52</v>
      </c>
      <c r="G61" s="171" t="s">
        <v>51</v>
      </c>
      <c r="H61" s="172"/>
      <c r="I61" s="172"/>
      <c r="J61" s="174" t="s">
        <v>52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53</v>
      </c>
      <c r="E65" s="175"/>
      <c r="F65" s="175"/>
      <c r="G65" s="169" t="s">
        <v>54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51</v>
      </c>
      <c r="E76" s="172"/>
      <c r="F76" s="173" t="s">
        <v>52</v>
      </c>
      <c r="G76" s="171" t="s">
        <v>51</v>
      </c>
      <c r="H76" s="172"/>
      <c r="I76" s="172"/>
      <c r="J76" s="174" t="s">
        <v>52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Objekty OU, část D a DM, WC imobilní + výtah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D.1.1 - Architektonicko-stavební řešení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31. 8. 2018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Ostravská univerzita</v>
      </c>
      <c r="G91" s="37"/>
      <c r="H91" s="37"/>
      <c r="I91" s="29" t="s">
        <v>30</v>
      </c>
      <c r="J91" s="33" t="str">
        <f>E21</f>
        <v>Marpo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1" t="s">
        <v>107</v>
      </c>
      <c r="D94" s="182"/>
      <c r="E94" s="182"/>
      <c r="F94" s="182"/>
      <c r="G94" s="182"/>
      <c r="H94" s="182"/>
      <c r="I94" s="182"/>
      <c r="J94" s="183" t="s">
        <v>108</v>
      </c>
      <c r="K94" s="182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4" t="s">
        <v>109</v>
      </c>
      <c r="D96" s="37"/>
      <c r="E96" s="37"/>
      <c r="F96" s="37"/>
      <c r="G96" s="37"/>
      <c r="H96" s="37"/>
      <c r="I96" s="37"/>
      <c r="J96" s="107">
        <f>J132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110</v>
      </c>
    </row>
    <row r="97" s="9" customFormat="1" ht="24.96" customHeight="1">
      <c r="A97" s="9"/>
      <c r="B97" s="185"/>
      <c r="C97" s="186"/>
      <c r="D97" s="187" t="s">
        <v>111</v>
      </c>
      <c r="E97" s="188"/>
      <c r="F97" s="188"/>
      <c r="G97" s="188"/>
      <c r="H97" s="188"/>
      <c r="I97" s="188"/>
      <c r="J97" s="189">
        <f>J133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1"/>
      <c r="C98" s="130"/>
      <c r="D98" s="192" t="s">
        <v>112</v>
      </c>
      <c r="E98" s="193"/>
      <c r="F98" s="193"/>
      <c r="G98" s="193"/>
      <c r="H98" s="193"/>
      <c r="I98" s="193"/>
      <c r="J98" s="194">
        <f>J134</f>
        <v>0</v>
      </c>
      <c r="K98" s="130"/>
      <c r="L98" s="19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1"/>
      <c r="C99" s="130"/>
      <c r="D99" s="192" t="s">
        <v>113</v>
      </c>
      <c r="E99" s="193"/>
      <c r="F99" s="193"/>
      <c r="G99" s="193"/>
      <c r="H99" s="193"/>
      <c r="I99" s="193"/>
      <c r="J99" s="194">
        <f>J146</f>
        <v>0</v>
      </c>
      <c r="K99" s="130"/>
      <c r="L99" s="19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1"/>
      <c r="C100" s="130"/>
      <c r="D100" s="192" t="s">
        <v>114</v>
      </c>
      <c r="E100" s="193"/>
      <c r="F100" s="193"/>
      <c r="G100" s="193"/>
      <c r="H100" s="193"/>
      <c r="I100" s="193"/>
      <c r="J100" s="194">
        <f>J149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1"/>
      <c r="C101" s="130"/>
      <c r="D101" s="192" t="s">
        <v>115</v>
      </c>
      <c r="E101" s="193"/>
      <c r="F101" s="193"/>
      <c r="G101" s="193"/>
      <c r="H101" s="193"/>
      <c r="I101" s="193"/>
      <c r="J101" s="194">
        <f>J163</f>
        <v>0</v>
      </c>
      <c r="K101" s="130"/>
      <c r="L101" s="19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1"/>
      <c r="C102" s="130"/>
      <c r="D102" s="192" t="s">
        <v>116</v>
      </c>
      <c r="E102" s="193"/>
      <c r="F102" s="193"/>
      <c r="G102" s="193"/>
      <c r="H102" s="193"/>
      <c r="I102" s="193"/>
      <c r="J102" s="194">
        <f>J168</f>
        <v>0</v>
      </c>
      <c r="K102" s="130"/>
      <c r="L102" s="19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5"/>
      <c r="C103" s="186"/>
      <c r="D103" s="187" t="s">
        <v>117</v>
      </c>
      <c r="E103" s="188"/>
      <c r="F103" s="188"/>
      <c r="G103" s="188"/>
      <c r="H103" s="188"/>
      <c r="I103" s="188"/>
      <c r="J103" s="189">
        <f>J170</f>
        <v>0</v>
      </c>
      <c r="K103" s="186"/>
      <c r="L103" s="19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1"/>
      <c r="C104" s="130"/>
      <c r="D104" s="192" t="s">
        <v>118</v>
      </c>
      <c r="E104" s="193"/>
      <c r="F104" s="193"/>
      <c r="G104" s="193"/>
      <c r="H104" s="193"/>
      <c r="I104" s="193"/>
      <c r="J104" s="194">
        <f>J171</f>
        <v>0</v>
      </c>
      <c r="K104" s="130"/>
      <c r="L104" s="19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1"/>
      <c r="C105" s="130"/>
      <c r="D105" s="192" t="s">
        <v>119</v>
      </c>
      <c r="E105" s="193"/>
      <c r="F105" s="193"/>
      <c r="G105" s="193"/>
      <c r="H105" s="193"/>
      <c r="I105" s="193"/>
      <c r="J105" s="194">
        <f>J177</f>
        <v>0</v>
      </c>
      <c r="K105" s="130"/>
      <c r="L105" s="19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1"/>
      <c r="C106" s="130"/>
      <c r="D106" s="192" t="s">
        <v>120</v>
      </c>
      <c r="E106" s="193"/>
      <c r="F106" s="193"/>
      <c r="G106" s="193"/>
      <c r="H106" s="193"/>
      <c r="I106" s="193"/>
      <c r="J106" s="194">
        <f>J183</f>
        <v>0</v>
      </c>
      <c r="K106" s="130"/>
      <c r="L106" s="19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1"/>
      <c r="C107" s="130"/>
      <c r="D107" s="192" t="s">
        <v>121</v>
      </c>
      <c r="E107" s="193"/>
      <c r="F107" s="193"/>
      <c r="G107" s="193"/>
      <c r="H107" s="193"/>
      <c r="I107" s="193"/>
      <c r="J107" s="194">
        <f>J194</f>
        <v>0</v>
      </c>
      <c r="K107" s="130"/>
      <c r="L107" s="19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1"/>
      <c r="C108" s="130"/>
      <c r="D108" s="192" t="s">
        <v>122</v>
      </c>
      <c r="E108" s="193"/>
      <c r="F108" s="193"/>
      <c r="G108" s="193"/>
      <c r="H108" s="193"/>
      <c r="I108" s="193"/>
      <c r="J108" s="194">
        <f>J202</f>
        <v>0</v>
      </c>
      <c r="K108" s="130"/>
      <c r="L108" s="19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1"/>
      <c r="C109" s="130"/>
      <c r="D109" s="192" t="s">
        <v>123</v>
      </c>
      <c r="E109" s="193"/>
      <c r="F109" s="193"/>
      <c r="G109" s="193"/>
      <c r="H109" s="193"/>
      <c r="I109" s="193"/>
      <c r="J109" s="194">
        <f>J213</f>
        <v>0</v>
      </c>
      <c r="K109" s="130"/>
      <c r="L109" s="19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1"/>
      <c r="C110" s="130"/>
      <c r="D110" s="192" t="s">
        <v>124</v>
      </c>
      <c r="E110" s="193"/>
      <c r="F110" s="193"/>
      <c r="G110" s="193"/>
      <c r="H110" s="193"/>
      <c r="I110" s="193"/>
      <c r="J110" s="194">
        <f>J223</f>
        <v>0</v>
      </c>
      <c r="K110" s="130"/>
      <c r="L110" s="19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5"/>
      <c r="C111" s="186"/>
      <c r="D111" s="187" t="s">
        <v>125</v>
      </c>
      <c r="E111" s="188"/>
      <c r="F111" s="188"/>
      <c r="G111" s="188"/>
      <c r="H111" s="188"/>
      <c r="I111" s="188"/>
      <c r="J111" s="189">
        <f>J226</f>
        <v>0</v>
      </c>
      <c r="K111" s="186"/>
      <c r="L111" s="190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1"/>
      <c r="C112" s="130"/>
      <c r="D112" s="192" t="s">
        <v>126</v>
      </c>
      <c r="E112" s="193"/>
      <c r="F112" s="193"/>
      <c r="G112" s="193"/>
      <c r="H112" s="193"/>
      <c r="I112" s="193"/>
      <c r="J112" s="194">
        <f>J227</f>
        <v>0</v>
      </c>
      <c r="K112" s="130"/>
      <c r="L112" s="195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="2" customFormat="1" ht="6.96" customHeight="1">
      <c r="A118" s="35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4.96" customHeight="1">
      <c r="A119" s="35"/>
      <c r="B119" s="36"/>
      <c r="C119" s="20" t="s">
        <v>127</v>
      </c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16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180" t="str">
        <f>E7</f>
        <v>Objekty OU, část D a DM, WC imobilní + výtah</v>
      </c>
      <c r="F122" s="29"/>
      <c r="G122" s="29"/>
      <c r="H122" s="29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103</v>
      </c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6.5" customHeight="1">
      <c r="A124" s="35"/>
      <c r="B124" s="36"/>
      <c r="C124" s="37"/>
      <c r="D124" s="37"/>
      <c r="E124" s="73" t="str">
        <f>E9</f>
        <v>D.1.1 - Architektonicko-stavební řešení</v>
      </c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20</v>
      </c>
      <c r="D126" s="37"/>
      <c r="E126" s="37"/>
      <c r="F126" s="24" t="str">
        <f>F12</f>
        <v xml:space="preserve"> </v>
      </c>
      <c r="G126" s="37"/>
      <c r="H126" s="37"/>
      <c r="I126" s="29" t="s">
        <v>22</v>
      </c>
      <c r="J126" s="76" t="str">
        <f>IF(J12="","",J12)</f>
        <v>31. 8. 2018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24</v>
      </c>
      <c r="D128" s="37"/>
      <c r="E128" s="37"/>
      <c r="F128" s="24" t="str">
        <f>E15</f>
        <v>Ostravská univerzita</v>
      </c>
      <c r="G128" s="37"/>
      <c r="H128" s="37"/>
      <c r="I128" s="29" t="s">
        <v>30</v>
      </c>
      <c r="J128" s="33" t="str">
        <f>E21</f>
        <v>Marpo s.r.o.</v>
      </c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5.15" customHeight="1">
      <c r="A129" s="35"/>
      <c r="B129" s="36"/>
      <c r="C129" s="29" t="s">
        <v>28</v>
      </c>
      <c r="D129" s="37"/>
      <c r="E129" s="37"/>
      <c r="F129" s="24" t="str">
        <f>IF(E18="","",E18)</f>
        <v>Vyplň údaj</v>
      </c>
      <c r="G129" s="37"/>
      <c r="H129" s="37"/>
      <c r="I129" s="29" t="s">
        <v>33</v>
      </c>
      <c r="J129" s="33" t="str">
        <f>E24</f>
        <v xml:space="preserve"> </v>
      </c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0.32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11" customFormat="1" ht="29.28" customHeight="1">
      <c r="A131" s="196"/>
      <c r="B131" s="197"/>
      <c r="C131" s="198" t="s">
        <v>128</v>
      </c>
      <c r="D131" s="199" t="s">
        <v>61</v>
      </c>
      <c r="E131" s="199" t="s">
        <v>57</v>
      </c>
      <c r="F131" s="199" t="s">
        <v>58</v>
      </c>
      <c r="G131" s="199" t="s">
        <v>129</v>
      </c>
      <c r="H131" s="199" t="s">
        <v>130</v>
      </c>
      <c r="I131" s="199" t="s">
        <v>131</v>
      </c>
      <c r="J131" s="200" t="s">
        <v>108</v>
      </c>
      <c r="K131" s="201" t="s">
        <v>132</v>
      </c>
      <c r="L131" s="202"/>
      <c r="M131" s="97" t="s">
        <v>1</v>
      </c>
      <c r="N131" s="98" t="s">
        <v>40</v>
      </c>
      <c r="O131" s="98" t="s">
        <v>133</v>
      </c>
      <c r="P131" s="98" t="s">
        <v>134</v>
      </c>
      <c r="Q131" s="98" t="s">
        <v>135</v>
      </c>
      <c r="R131" s="98" t="s">
        <v>136</v>
      </c>
      <c r="S131" s="98" t="s">
        <v>137</v>
      </c>
      <c r="T131" s="99" t="s">
        <v>138</v>
      </c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</row>
    <row r="132" s="2" customFormat="1" ht="22.8" customHeight="1">
      <c r="A132" s="35"/>
      <c r="B132" s="36"/>
      <c r="C132" s="104" t="s">
        <v>139</v>
      </c>
      <c r="D132" s="37"/>
      <c r="E132" s="37"/>
      <c r="F132" s="37"/>
      <c r="G132" s="37"/>
      <c r="H132" s="37"/>
      <c r="I132" s="37"/>
      <c r="J132" s="203">
        <f>BK132</f>
        <v>0</v>
      </c>
      <c r="K132" s="37"/>
      <c r="L132" s="41"/>
      <c r="M132" s="100"/>
      <c r="N132" s="204"/>
      <c r="O132" s="101"/>
      <c r="P132" s="205">
        <f>P133+P170+P226</f>
        <v>0</v>
      </c>
      <c r="Q132" s="101"/>
      <c r="R132" s="205">
        <f>R133+R170+R226</f>
        <v>131.72111939999999</v>
      </c>
      <c r="S132" s="101"/>
      <c r="T132" s="206">
        <f>T133+T170+T226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75</v>
      </c>
      <c r="AU132" s="14" t="s">
        <v>110</v>
      </c>
      <c r="BK132" s="207">
        <f>BK133+BK170+BK226</f>
        <v>0</v>
      </c>
    </row>
    <row r="133" s="12" customFormat="1" ht="25.92" customHeight="1">
      <c r="A133" s="12"/>
      <c r="B133" s="208"/>
      <c r="C133" s="209"/>
      <c r="D133" s="210" t="s">
        <v>75</v>
      </c>
      <c r="E133" s="211" t="s">
        <v>140</v>
      </c>
      <c r="F133" s="211" t="s">
        <v>141</v>
      </c>
      <c r="G133" s="209"/>
      <c r="H133" s="209"/>
      <c r="I133" s="212"/>
      <c r="J133" s="213">
        <f>BK133</f>
        <v>0</v>
      </c>
      <c r="K133" s="209"/>
      <c r="L133" s="214"/>
      <c r="M133" s="215"/>
      <c r="N133" s="216"/>
      <c r="O133" s="216"/>
      <c r="P133" s="217">
        <f>P134+P146+P149+P163+P168</f>
        <v>0</v>
      </c>
      <c r="Q133" s="216"/>
      <c r="R133" s="217">
        <f>R134+R146+R149+R163+R168</f>
        <v>131.0465514</v>
      </c>
      <c r="S133" s="216"/>
      <c r="T133" s="218">
        <f>T134+T146+T149+T163+T168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9" t="s">
        <v>84</v>
      </c>
      <c r="AT133" s="220" t="s">
        <v>75</v>
      </c>
      <c r="AU133" s="220" t="s">
        <v>76</v>
      </c>
      <c r="AY133" s="219" t="s">
        <v>142</v>
      </c>
      <c r="BK133" s="221">
        <f>BK134+BK146+BK149+BK163+BK168</f>
        <v>0</v>
      </c>
    </row>
    <row r="134" s="12" customFormat="1" ht="22.8" customHeight="1">
      <c r="A134" s="12"/>
      <c r="B134" s="208"/>
      <c r="C134" s="209"/>
      <c r="D134" s="210" t="s">
        <v>75</v>
      </c>
      <c r="E134" s="222" t="s">
        <v>84</v>
      </c>
      <c r="F134" s="222" t="s">
        <v>143</v>
      </c>
      <c r="G134" s="209"/>
      <c r="H134" s="209"/>
      <c r="I134" s="212"/>
      <c r="J134" s="223">
        <f>BK134</f>
        <v>0</v>
      </c>
      <c r="K134" s="209"/>
      <c r="L134" s="214"/>
      <c r="M134" s="215"/>
      <c r="N134" s="216"/>
      <c r="O134" s="216"/>
      <c r="P134" s="217">
        <f>SUM(P135:P145)</f>
        <v>0</v>
      </c>
      <c r="Q134" s="216"/>
      <c r="R134" s="217">
        <f>SUM(R135:R145)</f>
        <v>14.4</v>
      </c>
      <c r="S134" s="216"/>
      <c r="T134" s="218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9" t="s">
        <v>84</v>
      </c>
      <c r="AT134" s="220" t="s">
        <v>75</v>
      </c>
      <c r="AU134" s="220" t="s">
        <v>84</v>
      </c>
      <c r="AY134" s="219" t="s">
        <v>142</v>
      </c>
      <c r="BK134" s="221">
        <f>SUM(BK135:BK145)</f>
        <v>0</v>
      </c>
    </row>
    <row r="135" s="2" customFormat="1" ht="21.75" customHeight="1">
      <c r="A135" s="35"/>
      <c r="B135" s="36"/>
      <c r="C135" s="224" t="s">
        <v>84</v>
      </c>
      <c r="D135" s="224" t="s">
        <v>144</v>
      </c>
      <c r="E135" s="225" t="s">
        <v>145</v>
      </c>
      <c r="F135" s="226" t="s">
        <v>146</v>
      </c>
      <c r="G135" s="227" t="s">
        <v>147</v>
      </c>
      <c r="H135" s="228">
        <v>81.25</v>
      </c>
      <c r="I135" s="229"/>
      <c r="J135" s="230">
        <f>ROUND(I135*H135,2)</f>
        <v>0</v>
      </c>
      <c r="K135" s="231"/>
      <c r="L135" s="41"/>
      <c r="M135" s="232" t="s">
        <v>1</v>
      </c>
      <c r="N135" s="233" t="s">
        <v>41</v>
      </c>
      <c r="O135" s="88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6" t="s">
        <v>148</v>
      </c>
      <c r="AT135" s="236" t="s">
        <v>144</v>
      </c>
      <c r="AU135" s="236" t="s">
        <v>86</v>
      </c>
      <c r="AY135" s="14" t="s">
        <v>142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4" t="s">
        <v>84</v>
      </c>
      <c r="BK135" s="237">
        <f>ROUND(I135*H135,2)</f>
        <v>0</v>
      </c>
      <c r="BL135" s="14" t="s">
        <v>148</v>
      </c>
      <c r="BM135" s="236" t="s">
        <v>149</v>
      </c>
    </row>
    <row r="136" s="2" customFormat="1" ht="24.15" customHeight="1">
      <c r="A136" s="35"/>
      <c r="B136" s="36"/>
      <c r="C136" s="224" t="s">
        <v>86</v>
      </c>
      <c r="D136" s="224" t="s">
        <v>144</v>
      </c>
      <c r="E136" s="225" t="s">
        <v>150</v>
      </c>
      <c r="F136" s="226" t="s">
        <v>151</v>
      </c>
      <c r="G136" s="227" t="s">
        <v>147</v>
      </c>
      <c r="H136" s="228">
        <v>81.25</v>
      </c>
      <c r="I136" s="229"/>
      <c r="J136" s="230">
        <f>ROUND(I136*H136,2)</f>
        <v>0</v>
      </c>
      <c r="K136" s="231"/>
      <c r="L136" s="41"/>
      <c r="M136" s="232" t="s">
        <v>1</v>
      </c>
      <c r="N136" s="233" t="s">
        <v>41</v>
      </c>
      <c r="O136" s="88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6" t="s">
        <v>148</v>
      </c>
      <c r="AT136" s="236" t="s">
        <v>144</v>
      </c>
      <c r="AU136" s="236" t="s">
        <v>86</v>
      </c>
      <c r="AY136" s="14" t="s">
        <v>142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4" t="s">
        <v>84</v>
      </c>
      <c r="BK136" s="237">
        <f>ROUND(I136*H136,2)</f>
        <v>0</v>
      </c>
      <c r="BL136" s="14" t="s">
        <v>148</v>
      </c>
      <c r="BM136" s="236" t="s">
        <v>152</v>
      </c>
    </row>
    <row r="137" s="2" customFormat="1" ht="24.15" customHeight="1">
      <c r="A137" s="35"/>
      <c r="B137" s="36"/>
      <c r="C137" s="224" t="s">
        <v>153</v>
      </c>
      <c r="D137" s="224" t="s">
        <v>144</v>
      </c>
      <c r="E137" s="225" t="s">
        <v>154</v>
      </c>
      <c r="F137" s="226" t="s">
        <v>155</v>
      </c>
      <c r="G137" s="227" t="s">
        <v>147</v>
      </c>
      <c r="H137" s="228">
        <v>81.25</v>
      </c>
      <c r="I137" s="229"/>
      <c r="J137" s="230">
        <f>ROUND(I137*H137,2)</f>
        <v>0</v>
      </c>
      <c r="K137" s="231"/>
      <c r="L137" s="41"/>
      <c r="M137" s="232" t="s">
        <v>1</v>
      </c>
      <c r="N137" s="233" t="s">
        <v>41</v>
      </c>
      <c r="O137" s="88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6" t="s">
        <v>148</v>
      </c>
      <c r="AT137" s="236" t="s">
        <v>144</v>
      </c>
      <c r="AU137" s="236" t="s">
        <v>86</v>
      </c>
      <c r="AY137" s="14" t="s">
        <v>142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4" t="s">
        <v>84</v>
      </c>
      <c r="BK137" s="237">
        <f>ROUND(I137*H137,2)</f>
        <v>0</v>
      </c>
      <c r="BL137" s="14" t="s">
        <v>148</v>
      </c>
      <c r="BM137" s="236" t="s">
        <v>156</v>
      </c>
    </row>
    <row r="138" s="2" customFormat="1" ht="33" customHeight="1">
      <c r="A138" s="35"/>
      <c r="B138" s="36"/>
      <c r="C138" s="224" t="s">
        <v>148</v>
      </c>
      <c r="D138" s="224" t="s">
        <v>144</v>
      </c>
      <c r="E138" s="225" t="s">
        <v>157</v>
      </c>
      <c r="F138" s="226" t="s">
        <v>158</v>
      </c>
      <c r="G138" s="227" t="s">
        <v>147</v>
      </c>
      <c r="H138" s="228">
        <v>406.25</v>
      </c>
      <c r="I138" s="229"/>
      <c r="J138" s="230">
        <f>ROUND(I138*H138,2)</f>
        <v>0</v>
      </c>
      <c r="K138" s="231"/>
      <c r="L138" s="41"/>
      <c r="M138" s="232" t="s">
        <v>1</v>
      </c>
      <c r="N138" s="233" t="s">
        <v>41</v>
      </c>
      <c r="O138" s="88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6" t="s">
        <v>148</v>
      </c>
      <c r="AT138" s="236" t="s">
        <v>144</v>
      </c>
      <c r="AU138" s="236" t="s">
        <v>86</v>
      </c>
      <c r="AY138" s="14" t="s">
        <v>142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4" t="s">
        <v>84</v>
      </c>
      <c r="BK138" s="237">
        <f>ROUND(I138*H138,2)</f>
        <v>0</v>
      </c>
      <c r="BL138" s="14" t="s">
        <v>148</v>
      </c>
      <c r="BM138" s="236" t="s">
        <v>159</v>
      </c>
    </row>
    <row r="139" s="2" customFormat="1" ht="24.15" customHeight="1">
      <c r="A139" s="35"/>
      <c r="B139" s="36"/>
      <c r="C139" s="224" t="s">
        <v>160</v>
      </c>
      <c r="D139" s="224" t="s">
        <v>144</v>
      </c>
      <c r="E139" s="225" t="s">
        <v>161</v>
      </c>
      <c r="F139" s="226" t="s">
        <v>162</v>
      </c>
      <c r="G139" s="227" t="s">
        <v>147</v>
      </c>
      <c r="H139" s="228">
        <v>81.25</v>
      </c>
      <c r="I139" s="229"/>
      <c r="J139" s="230">
        <f>ROUND(I139*H139,2)</f>
        <v>0</v>
      </c>
      <c r="K139" s="231"/>
      <c r="L139" s="41"/>
      <c r="M139" s="232" t="s">
        <v>1</v>
      </c>
      <c r="N139" s="233" t="s">
        <v>41</v>
      </c>
      <c r="O139" s="88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148</v>
      </c>
      <c r="AT139" s="236" t="s">
        <v>144</v>
      </c>
      <c r="AU139" s="236" t="s">
        <v>86</v>
      </c>
      <c r="AY139" s="14" t="s">
        <v>142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4" t="s">
        <v>84</v>
      </c>
      <c r="BK139" s="237">
        <f>ROUND(I139*H139,2)</f>
        <v>0</v>
      </c>
      <c r="BL139" s="14" t="s">
        <v>148</v>
      </c>
      <c r="BM139" s="236" t="s">
        <v>163</v>
      </c>
    </row>
    <row r="140" s="2" customFormat="1" ht="33" customHeight="1">
      <c r="A140" s="35"/>
      <c r="B140" s="36"/>
      <c r="C140" s="224" t="s">
        <v>164</v>
      </c>
      <c r="D140" s="224" t="s">
        <v>144</v>
      </c>
      <c r="E140" s="225" t="s">
        <v>165</v>
      </c>
      <c r="F140" s="226" t="s">
        <v>166</v>
      </c>
      <c r="G140" s="227" t="s">
        <v>147</v>
      </c>
      <c r="H140" s="228">
        <v>812.5</v>
      </c>
      <c r="I140" s="229"/>
      <c r="J140" s="230">
        <f>ROUND(I140*H140,2)</f>
        <v>0</v>
      </c>
      <c r="K140" s="231"/>
      <c r="L140" s="41"/>
      <c r="M140" s="232" t="s">
        <v>1</v>
      </c>
      <c r="N140" s="233" t="s">
        <v>41</v>
      </c>
      <c r="O140" s="88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6" t="s">
        <v>148</v>
      </c>
      <c r="AT140" s="236" t="s">
        <v>144</v>
      </c>
      <c r="AU140" s="236" t="s">
        <v>86</v>
      </c>
      <c r="AY140" s="14" t="s">
        <v>142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4" t="s">
        <v>84</v>
      </c>
      <c r="BK140" s="237">
        <f>ROUND(I140*H140,2)</f>
        <v>0</v>
      </c>
      <c r="BL140" s="14" t="s">
        <v>148</v>
      </c>
      <c r="BM140" s="236" t="s">
        <v>167</v>
      </c>
    </row>
    <row r="141" s="2" customFormat="1" ht="16.5" customHeight="1">
      <c r="A141" s="35"/>
      <c r="B141" s="36"/>
      <c r="C141" s="224" t="s">
        <v>168</v>
      </c>
      <c r="D141" s="224" t="s">
        <v>144</v>
      </c>
      <c r="E141" s="225" t="s">
        <v>169</v>
      </c>
      <c r="F141" s="226" t="s">
        <v>170</v>
      </c>
      <c r="G141" s="227" t="s">
        <v>147</v>
      </c>
      <c r="H141" s="228">
        <v>81.25</v>
      </c>
      <c r="I141" s="229"/>
      <c r="J141" s="230">
        <f>ROUND(I141*H141,2)</f>
        <v>0</v>
      </c>
      <c r="K141" s="231"/>
      <c r="L141" s="41"/>
      <c r="M141" s="232" t="s">
        <v>1</v>
      </c>
      <c r="N141" s="233" t="s">
        <v>41</v>
      </c>
      <c r="O141" s="88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6" t="s">
        <v>148</v>
      </c>
      <c r="AT141" s="236" t="s">
        <v>144</v>
      </c>
      <c r="AU141" s="236" t="s">
        <v>86</v>
      </c>
      <c r="AY141" s="14" t="s">
        <v>142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4" t="s">
        <v>84</v>
      </c>
      <c r="BK141" s="237">
        <f>ROUND(I141*H141,2)</f>
        <v>0</v>
      </c>
      <c r="BL141" s="14" t="s">
        <v>148</v>
      </c>
      <c r="BM141" s="236" t="s">
        <v>171</v>
      </c>
    </row>
    <row r="142" s="2" customFormat="1" ht="24.15" customHeight="1">
      <c r="A142" s="35"/>
      <c r="B142" s="36"/>
      <c r="C142" s="224" t="s">
        <v>172</v>
      </c>
      <c r="D142" s="224" t="s">
        <v>144</v>
      </c>
      <c r="E142" s="225" t="s">
        <v>173</v>
      </c>
      <c r="F142" s="226" t="s">
        <v>174</v>
      </c>
      <c r="G142" s="227" t="s">
        <v>175</v>
      </c>
      <c r="H142" s="228">
        <v>146.25</v>
      </c>
      <c r="I142" s="229"/>
      <c r="J142" s="230">
        <f>ROUND(I142*H142,2)</f>
        <v>0</v>
      </c>
      <c r="K142" s="231"/>
      <c r="L142" s="41"/>
      <c r="M142" s="232" t="s">
        <v>1</v>
      </c>
      <c r="N142" s="233" t="s">
        <v>41</v>
      </c>
      <c r="O142" s="88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6" t="s">
        <v>148</v>
      </c>
      <c r="AT142" s="236" t="s">
        <v>144</v>
      </c>
      <c r="AU142" s="236" t="s">
        <v>86</v>
      </c>
      <c r="AY142" s="14" t="s">
        <v>142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4" t="s">
        <v>84</v>
      </c>
      <c r="BK142" s="237">
        <f>ROUND(I142*H142,2)</f>
        <v>0</v>
      </c>
      <c r="BL142" s="14" t="s">
        <v>148</v>
      </c>
      <c r="BM142" s="236" t="s">
        <v>176</v>
      </c>
    </row>
    <row r="143" s="2" customFormat="1" ht="24.15" customHeight="1">
      <c r="A143" s="35"/>
      <c r="B143" s="36"/>
      <c r="C143" s="224" t="s">
        <v>177</v>
      </c>
      <c r="D143" s="224" t="s">
        <v>144</v>
      </c>
      <c r="E143" s="225" t="s">
        <v>178</v>
      </c>
      <c r="F143" s="226" t="s">
        <v>179</v>
      </c>
      <c r="G143" s="227" t="s">
        <v>147</v>
      </c>
      <c r="H143" s="228">
        <v>7.2000000000000002</v>
      </c>
      <c r="I143" s="229"/>
      <c r="J143" s="230">
        <f>ROUND(I143*H143,2)</f>
        <v>0</v>
      </c>
      <c r="K143" s="231"/>
      <c r="L143" s="41"/>
      <c r="M143" s="232" t="s">
        <v>1</v>
      </c>
      <c r="N143" s="233" t="s">
        <v>41</v>
      </c>
      <c r="O143" s="88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6" t="s">
        <v>148</v>
      </c>
      <c r="AT143" s="236" t="s">
        <v>144</v>
      </c>
      <c r="AU143" s="236" t="s">
        <v>86</v>
      </c>
      <c r="AY143" s="14" t="s">
        <v>142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4" t="s">
        <v>84</v>
      </c>
      <c r="BK143" s="237">
        <f>ROUND(I143*H143,2)</f>
        <v>0</v>
      </c>
      <c r="BL143" s="14" t="s">
        <v>148</v>
      </c>
      <c r="BM143" s="236" t="s">
        <v>180</v>
      </c>
    </row>
    <row r="144" s="2" customFormat="1" ht="16.5" customHeight="1">
      <c r="A144" s="35"/>
      <c r="B144" s="36"/>
      <c r="C144" s="238" t="s">
        <v>181</v>
      </c>
      <c r="D144" s="238" t="s">
        <v>182</v>
      </c>
      <c r="E144" s="239" t="s">
        <v>183</v>
      </c>
      <c r="F144" s="240" t="s">
        <v>184</v>
      </c>
      <c r="G144" s="241" t="s">
        <v>175</v>
      </c>
      <c r="H144" s="242">
        <v>14.4</v>
      </c>
      <c r="I144" s="243"/>
      <c r="J144" s="244">
        <f>ROUND(I144*H144,2)</f>
        <v>0</v>
      </c>
      <c r="K144" s="245"/>
      <c r="L144" s="246"/>
      <c r="M144" s="247" t="s">
        <v>1</v>
      </c>
      <c r="N144" s="248" t="s">
        <v>41</v>
      </c>
      <c r="O144" s="88"/>
      <c r="P144" s="234">
        <f>O144*H144</f>
        <v>0</v>
      </c>
      <c r="Q144" s="234">
        <v>1</v>
      </c>
      <c r="R144" s="234">
        <f>Q144*H144</f>
        <v>14.4</v>
      </c>
      <c r="S144" s="234">
        <v>0</v>
      </c>
      <c r="T144" s="23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6" t="s">
        <v>172</v>
      </c>
      <c r="AT144" s="236" t="s">
        <v>182</v>
      </c>
      <c r="AU144" s="236" t="s">
        <v>86</v>
      </c>
      <c r="AY144" s="14" t="s">
        <v>142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4" t="s">
        <v>84</v>
      </c>
      <c r="BK144" s="237">
        <f>ROUND(I144*H144,2)</f>
        <v>0</v>
      </c>
      <c r="BL144" s="14" t="s">
        <v>148</v>
      </c>
      <c r="BM144" s="236" t="s">
        <v>185</v>
      </c>
    </row>
    <row r="145" s="2" customFormat="1" ht="21.75" customHeight="1">
      <c r="A145" s="35"/>
      <c r="B145" s="36"/>
      <c r="C145" s="224" t="s">
        <v>186</v>
      </c>
      <c r="D145" s="224" t="s">
        <v>144</v>
      </c>
      <c r="E145" s="225" t="s">
        <v>187</v>
      </c>
      <c r="F145" s="226" t="s">
        <v>188</v>
      </c>
      <c r="G145" s="227" t="s">
        <v>147</v>
      </c>
      <c r="H145" s="228">
        <v>42.25</v>
      </c>
      <c r="I145" s="229"/>
      <c r="J145" s="230">
        <f>ROUND(I145*H145,2)</f>
        <v>0</v>
      </c>
      <c r="K145" s="231"/>
      <c r="L145" s="41"/>
      <c r="M145" s="232" t="s">
        <v>1</v>
      </c>
      <c r="N145" s="233" t="s">
        <v>41</v>
      </c>
      <c r="O145" s="88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6" t="s">
        <v>148</v>
      </c>
      <c r="AT145" s="236" t="s">
        <v>144</v>
      </c>
      <c r="AU145" s="236" t="s">
        <v>86</v>
      </c>
      <c r="AY145" s="14" t="s">
        <v>142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4" t="s">
        <v>84</v>
      </c>
      <c r="BK145" s="237">
        <f>ROUND(I145*H145,2)</f>
        <v>0</v>
      </c>
      <c r="BL145" s="14" t="s">
        <v>148</v>
      </c>
      <c r="BM145" s="236" t="s">
        <v>189</v>
      </c>
    </row>
    <row r="146" s="12" customFormat="1" ht="22.8" customHeight="1">
      <c r="A146" s="12"/>
      <c r="B146" s="208"/>
      <c r="C146" s="209"/>
      <c r="D146" s="210" t="s">
        <v>75</v>
      </c>
      <c r="E146" s="222" t="s">
        <v>153</v>
      </c>
      <c r="F146" s="222" t="s">
        <v>190</v>
      </c>
      <c r="G146" s="209"/>
      <c r="H146" s="209"/>
      <c r="I146" s="212"/>
      <c r="J146" s="223">
        <f>BK146</f>
        <v>0</v>
      </c>
      <c r="K146" s="209"/>
      <c r="L146" s="214"/>
      <c r="M146" s="215"/>
      <c r="N146" s="216"/>
      <c r="O146" s="216"/>
      <c r="P146" s="217">
        <f>SUM(P147:P148)</f>
        <v>0</v>
      </c>
      <c r="Q146" s="216"/>
      <c r="R146" s="217">
        <f>SUM(R147:R148)</f>
        <v>77.791922</v>
      </c>
      <c r="S146" s="216"/>
      <c r="T146" s="218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9" t="s">
        <v>84</v>
      </c>
      <c r="AT146" s="220" t="s">
        <v>75</v>
      </c>
      <c r="AU146" s="220" t="s">
        <v>84</v>
      </c>
      <c r="AY146" s="219" t="s">
        <v>142</v>
      </c>
      <c r="BK146" s="221">
        <f>SUM(BK147:BK148)</f>
        <v>0</v>
      </c>
    </row>
    <row r="147" s="2" customFormat="1" ht="24.15" customHeight="1">
      <c r="A147" s="35"/>
      <c r="B147" s="36"/>
      <c r="C147" s="224" t="s">
        <v>8</v>
      </c>
      <c r="D147" s="224" t="s">
        <v>144</v>
      </c>
      <c r="E147" s="225" t="s">
        <v>191</v>
      </c>
      <c r="F147" s="226" t="s">
        <v>192</v>
      </c>
      <c r="G147" s="227" t="s">
        <v>193</v>
      </c>
      <c r="H147" s="228">
        <v>288.39999999999998</v>
      </c>
      <c r="I147" s="229"/>
      <c r="J147" s="230">
        <f>ROUND(I147*H147,2)</f>
        <v>0</v>
      </c>
      <c r="K147" s="231"/>
      <c r="L147" s="41"/>
      <c r="M147" s="232" t="s">
        <v>1</v>
      </c>
      <c r="N147" s="233" t="s">
        <v>41</v>
      </c>
      <c r="O147" s="88"/>
      <c r="P147" s="234">
        <f>O147*H147</f>
        <v>0</v>
      </c>
      <c r="Q147" s="234">
        <v>0.26878000000000002</v>
      </c>
      <c r="R147" s="234">
        <f>Q147*H147</f>
        <v>77.516152000000005</v>
      </c>
      <c r="S147" s="234">
        <v>0</v>
      </c>
      <c r="T147" s="23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6" t="s">
        <v>148</v>
      </c>
      <c r="AT147" s="236" t="s">
        <v>144</v>
      </c>
      <c r="AU147" s="236" t="s">
        <v>86</v>
      </c>
      <c r="AY147" s="14" t="s">
        <v>142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4" t="s">
        <v>84</v>
      </c>
      <c r="BK147" s="237">
        <f>ROUND(I147*H147,2)</f>
        <v>0</v>
      </c>
      <c r="BL147" s="14" t="s">
        <v>148</v>
      </c>
      <c r="BM147" s="236" t="s">
        <v>194</v>
      </c>
    </row>
    <row r="148" s="2" customFormat="1" ht="24.15" customHeight="1">
      <c r="A148" s="35"/>
      <c r="B148" s="36"/>
      <c r="C148" s="224" t="s">
        <v>195</v>
      </c>
      <c r="D148" s="224" t="s">
        <v>144</v>
      </c>
      <c r="E148" s="225" t="s">
        <v>196</v>
      </c>
      <c r="F148" s="226" t="s">
        <v>197</v>
      </c>
      <c r="G148" s="227" t="s">
        <v>175</v>
      </c>
      <c r="H148" s="228">
        <v>0.253</v>
      </c>
      <c r="I148" s="229"/>
      <c r="J148" s="230">
        <f>ROUND(I148*H148,2)</f>
        <v>0</v>
      </c>
      <c r="K148" s="231"/>
      <c r="L148" s="41"/>
      <c r="M148" s="232" t="s">
        <v>1</v>
      </c>
      <c r="N148" s="233" t="s">
        <v>41</v>
      </c>
      <c r="O148" s="88"/>
      <c r="P148" s="234">
        <f>O148*H148</f>
        <v>0</v>
      </c>
      <c r="Q148" s="234">
        <v>1.0900000000000001</v>
      </c>
      <c r="R148" s="234">
        <f>Q148*H148</f>
        <v>0.27577000000000002</v>
      </c>
      <c r="S148" s="234">
        <v>0</v>
      </c>
      <c r="T148" s="23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6" t="s">
        <v>148</v>
      </c>
      <c r="AT148" s="236" t="s">
        <v>144</v>
      </c>
      <c r="AU148" s="236" t="s">
        <v>86</v>
      </c>
      <c r="AY148" s="14" t="s">
        <v>142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4" t="s">
        <v>84</v>
      </c>
      <c r="BK148" s="237">
        <f>ROUND(I148*H148,2)</f>
        <v>0</v>
      </c>
      <c r="BL148" s="14" t="s">
        <v>148</v>
      </c>
      <c r="BM148" s="236" t="s">
        <v>198</v>
      </c>
    </row>
    <row r="149" s="12" customFormat="1" ht="22.8" customHeight="1">
      <c r="A149" s="12"/>
      <c r="B149" s="208"/>
      <c r="C149" s="209"/>
      <c r="D149" s="210" t="s">
        <v>75</v>
      </c>
      <c r="E149" s="222" t="s">
        <v>164</v>
      </c>
      <c r="F149" s="222" t="s">
        <v>199</v>
      </c>
      <c r="G149" s="209"/>
      <c r="H149" s="209"/>
      <c r="I149" s="212"/>
      <c r="J149" s="223">
        <f>BK149</f>
        <v>0</v>
      </c>
      <c r="K149" s="209"/>
      <c r="L149" s="214"/>
      <c r="M149" s="215"/>
      <c r="N149" s="216"/>
      <c r="O149" s="216"/>
      <c r="P149" s="217">
        <f>SUM(P150:P162)</f>
        <v>0</v>
      </c>
      <c r="Q149" s="216"/>
      <c r="R149" s="217">
        <f>SUM(R150:R162)</f>
        <v>38.853004400000003</v>
      </c>
      <c r="S149" s="216"/>
      <c r="T149" s="218">
        <f>SUM(T150:T162)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9" t="s">
        <v>84</v>
      </c>
      <c r="AT149" s="220" t="s">
        <v>75</v>
      </c>
      <c r="AU149" s="220" t="s">
        <v>84</v>
      </c>
      <c r="AY149" s="219" t="s">
        <v>142</v>
      </c>
      <c r="BK149" s="221">
        <f>SUM(BK150:BK162)</f>
        <v>0</v>
      </c>
    </row>
    <row r="150" s="2" customFormat="1" ht="24.15" customHeight="1">
      <c r="A150" s="35"/>
      <c r="B150" s="36"/>
      <c r="C150" s="224" t="s">
        <v>200</v>
      </c>
      <c r="D150" s="224" t="s">
        <v>144</v>
      </c>
      <c r="E150" s="225" t="s">
        <v>201</v>
      </c>
      <c r="F150" s="226" t="s">
        <v>202</v>
      </c>
      <c r="G150" s="227" t="s">
        <v>193</v>
      </c>
      <c r="H150" s="228">
        <v>467.404</v>
      </c>
      <c r="I150" s="229"/>
      <c r="J150" s="230">
        <f>ROUND(I150*H150,2)</f>
        <v>0</v>
      </c>
      <c r="K150" s="231"/>
      <c r="L150" s="41"/>
      <c r="M150" s="232" t="s">
        <v>1</v>
      </c>
      <c r="N150" s="233" t="s">
        <v>41</v>
      </c>
      <c r="O150" s="88"/>
      <c r="P150" s="234">
        <f>O150*H150</f>
        <v>0</v>
      </c>
      <c r="Q150" s="234">
        <v>0.01575</v>
      </c>
      <c r="R150" s="234">
        <f>Q150*H150</f>
        <v>7.3616130000000002</v>
      </c>
      <c r="S150" s="234">
        <v>0</v>
      </c>
      <c r="T150" s="23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6" t="s">
        <v>148</v>
      </c>
      <c r="AT150" s="236" t="s">
        <v>144</v>
      </c>
      <c r="AU150" s="236" t="s">
        <v>86</v>
      </c>
      <c r="AY150" s="14" t="s">
        <v>142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4" t="s">
        <v>84</v>
      </c>
      <c r="BK150" s="237">
        <f>ROUND(I150*H150,2)</f>
        <v>0</v>
      </c>
      <c r="BL150" s="14" t="s">
        <v>148</v>
      </c>
      <c r="BM150" s="236" t="s">
        <v>203</v>
      </c>
    </row>
    <row r="151" s="2" customFormat="1" ht="24.15" customHeight="1">
      <c r="A151" s="35"/>
      <c r="B151" s="36"/>
      <c r="C151" s="224" t="s">
        <v>204</v>
      </c>
      <c r="D151" s="224" t="s">
        <v>144</v>
      </c>
      <c r="E151" s="225" t="s">
        <v>205</v>
      </c>
      <c r="F151" s="226" t="s">
        <v>206</v>
      </c>
      <c r="G151" s="227" t="s">
        <v>193</v>
      </c>
      <c r="H151" s="228">
        <v>3739.232</v>
      </c>
      <c r="I151" s="229"/>
      <c r="J151" s="230">
        <f>ROUND(I151*H151,2)</f>
        <v>0</v>
      </c>
      <c r="K151" s="231"/>
      <c r="L151" s="41"/>
      <c r="M151" s="232" t="s">
        <v>1</v>
      </c>
      <c r="N151" s="233" t="s">
        <v>41</v>
      </c>
      <c r="O151" s="88"/>
      <c r="P151" s="234">
        <f>O151*H151</f>
        <v>0</v>
      </c>
      <c r="Q151" s="234">
        <v>0.0079000000000000008</v>
      </c>
      <c r="R151" s="234">
        <f>Q151*H151</f>
        <v>29.539932800000003</v>
      </c>
      <c r="S151" s="234">
        <v>0</v>
      </c>
      <c r="T151" s="23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6" t="s">
        <v>148</v>
      </c>
      <c r="AT151" s="236" t="s">
        <v>144</v>
      </c>
      <c r="AU151" s="236" t="s">
        <v>86</v>
      </c>
      <c r="AY151" s="14" t="s">
        <v>142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4" t="s">
        <v>84</v>
      </c>
      <c r="BK151" s="237">
        <f>ROUND(I151*H151,2)</f>
        <v>0</v>
      </c>
      <c r="BL151" s="14" t="s">
        <v>148</v>
      </c>
      <c r="BM151" s="236" t="s">
        <v>207</v>
      </c>
    </row>
    <row r="152" s="2" customFormat="1" ht="24.15" customHeight="1">
      <c r="A152" s="35"/>
      <c r="B152" s="36"/>
      <c r="C152" s="224" t="s">
        <v>208</v>
      </c>
      <c r="D152" s="224" t="s">
        <v>144</v>
      </c>
      <c r="E152" s="225" t="s">
        <v>209</v>
      </c>
      <c r="F152" s="226" t="s">
        <v>210</v>
      </c>
      <c r="G152" s="227" t="s">
        <v>147</v>
      </c>
      <c r="H152" s="228">
        <v>2.0209999999999999</v>
      </c>
      <c r="I152" s="229"/>
      <c r="J152" s="230">
        <f>ROUND(I152*H152,2)</f>
        <v>0</v>
      </c>
      <c r="K152" s="231"/>
      <c r="L152" s="41"/>
      <c r="M152" s="232" t="s">
        <v>1</v>
      </c>
      <c r="N152" s="233" t="s">
        <v>41</v>
      </c>
      <c r="O152" s="88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6" t="s">
        <v>148</v>
      </c>
      <c r="AT152" s="236" t="s">
        <v>144</v>
      </c>
      <c r="AU152" s="236" t="s">
        <v>86</v>
      </c>
      <c r="AY152" s="14" t="s">
        <v>142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4" t="s">
        <v>84</v>
      </c>
      <c r="BK152" s="237">
        <f>ROUND(I152*H152,2)</f>
        <v>0</v>
      </c>
      <c r="BL152" s="14" t="s">
        <v>148</v>
      </c>
      <c r="BM152" s="236" t="s">
        <v>211</v>
      </c>
    </row>
    <row r="153" s="2" customFormat="1" ht="24.15" customHeight="1">
      <c r="A153" s="35"/>
      <c r="B153" s="36"/>
      <c r="C153" s="224" t="s">
        <v>212</v>
      </c>
      <c r="D153" s="224" t="s">
        <v>144</v>
      </c>
      <c r="E153" s="225" t="s">
        <v>213</v>
      </c>
      <c r="F153" s="226" t="s">
        <v>214</v>
      </c>
      <c r="G153" s="227" t="s">
        <v>147</v>
      </c>
      <c r="H153" s="228">
        <v>0.78000000000000003</v>
      </c>
      <c r="I153" s="229"/>
      <c r="J153" s="230">
        <f>ROUND(I153*H153,2)</f>
        <v>0</v>
      </c>
      <c r="K153" s="231"/>
      <c r="L153" s="41"/>
      <c r="M153" s="232" t="s">
        <v>1</v>
      </c>
      <c r="N153" s="233" t="s">
        <v>41</v>
      </c>
      <c r="O153" s="88"/>
      <c r="P153" s="234">
        <f>O153*H153</f>
        <v>0</v>
      </c>
      <c r="Q153" s="234">
        <v>2.5018699999999998</v>
      </c>
      <c r="R153" s="234">
        <f>Q153*H153</f>
        <v>1.9514585999999998</v>
      </c>
      <c r="S153" s="234">
        <v>0</v>
      </c>
      <c r="T153" s="23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6" t="s">
        <v>148</v>
      </c>
      <c r="AT153" s="236" t="s">
        <v>144</v>
      </c>
      <c r="AU153" s="236" t="s">
        <v>86</v>
      </c>
      <c r="AY153" s="14" t="s">
        <v>142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4" t="s">
        <v>84</v>
      </c>
      <c r="BK153" s="237">
        <f>ROUND(I153*H153,2)</f>
        <v>0</v>
      </c>
      <c r="BL153" s="14" t="s">
        <v>148</v>
      </c>
      <c r="BM153" s="236" t="s">
        <v>215</v>
      </c>
    </row>
    <row r="154" s="2" customFormat="1" ht="24.15" customHeight="1">
      <c r="A154" s="35"/>
      <c r="B154" s="36"/>
      <c r="C154" s="224" t="s">
        <v>216</v>
      </c>
      <c r="D154" s="224" t="s">
        <v>144</v>
      </c>
      <c r="E154" s="225" t="s">
        <v>217</v>
      </c>
      <c r="F154" s="226" t="s">
        <v>218</v>
      </c>
      <c r="G154" s="227" t="s">
        <v>147</v>
      </c>
      <c r="H154" s="228">
        <v>2.0209999999999999</v>
      </c>
      <c r="I154" s="229"/>
      <c r="J154" s="230">
        <f>ROUND(I154*H154,2)</f>
        <v>0</v>
      </c>
      <c r="K154" s="231"/>
      <c r="L154" s="41"/>
      <c r="M154" s="232" t="s">
        <v>1</v>
      </c>
      <c r="N154" s="233" t="s">
        <v>41</v>
      </c>
      <c r="O154" s="88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6" t="s">
        <v>148</v>
      </c>
      <c r="AT154" s="236" t="s">
        <v>144</v>
      </c>
      <c r="AU154" s="236" t="s">
        <v>86</v>
      </c>
      <c r="AY154" s="14" t="s">
        <v>142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4" t="s">
        <v>84</v>
      </c>
      <c r="BK154" s="237">
        <f>ROUND(I154*H154,2)</f>
        <v>0</v>
      </c>
      <c r="BL154" s="14" t="s">
        <v>148</v>
      </c>
      <c r="BM154" s="236" t="s">
        <v>219</v>
      </c>
    </row>
    <row r="155" s="2" customFormat="1" ht="24.15" customHeight="1">
      <c r="A155" s="35"/>
      <c r="B155" s="36"/>
      <c r="C155" s="224" t="s">
        <v>220</v>
      </c>
      <c r="D155" s="224" t="s">
        <v>144</v>
      </c>
      <c r="E155" s="225" t="s">
        <v>221</v>
      </c>
      <c r="F155" s="226" t="s">
        <v>222</v>
      </c>
      <c r="G155" s="227" t="s">
        <v>147</v>
      </c>
      <c r="H155" s="228">
        <v>0.78000000000000003</v>
      </c>
      <c r="I155" s="229"/>
      <c r="J155" s="230">
        <f>ROUND(I155*H155,2)</f>
        <v>0</v>
      </c>
      <c r="K155" s="231"/>
      <c r="L155" s="41"/>
      <c r="M155" s="232" t="s">
        <v>1</v>
      </c>
      <c r="N155" s="233" t="s">
        <v>41</v>
      </c>
      <c r="O155" s="88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6" t="s">
        <v>148</v>
      </c>
      <c r="AT155" s="236" t="s">
        <v>144</v>
      </c>
      <c r="AU155" s="236" t="s">
        <v>86</v>
      </c>
      <c r="AY155" s="14" t="s">
        <v>142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4" t="s">
        <v>84</v>
      </c>
      <c r="BK155" s="237">
        <f>ROUND(I155*H155,2)</f>
        <v>0</v>
      </c>
      <c r="BL155" s="14" t="s">
        <v>148</v>
      </c>
      <c r="BM155" s="236" t="s">
        <v>223</v>
      </c>
    </row>
    <row r="156" s="2" customFormat="1" ht="24.15" customHeight="1">
      <c r="A156" s="35"/>
      <c r="B156" s="36"/>
      <c r="C156" s="224" t="s">
        <v>224</v>
      </c>
      <c r="D156" s="224" t="s">
        <v>144</v>
      </c>
      <c r="E156" s="225" t="s">
        <v>225</v>
      </c>
      <c r="F156" s="226" t="s">
        <v>226</v>
      </c>
      <c r="G156" s="227" t="s">
        <v>147</v>
      </c>
      <c r="H156" s="228">
        <v>1.9710000000000001</v>
      </c>
      <c r="I156" s="229"/>
      <c r="J156" s="230">
        <f>ROUND(I156*H156,2)</f>
        <v>0</v>
      </c>
      <c r="K156" s="231"/>
      <c r="L156" s="41"/>
      <c r="M156" s="232" t="s">
        <v>1</v>
      </c>
      <c r="N156" s="233" t="s">
        <v>41</v>
      </c>
      <c r="O156" s="88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6" t="s">
        <v>148</v>
      </c>
      <c r="AT156" s="236" t="s">
        <v>144</v>
      </c>
      <c r="AU156" s="236" t="s">
        <v>86</v>
      </c>
      <c r="AY156" s="14" t="s">
        <v>142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4" t="s">
        <v>84</v>
      </c>
      <c r="BK156" s="237">
        <f>ROUND(I156*H156,2)</f>
        <v>0</v>
      </c>
      <c r="BL156" s="14" t="s">
        <v>148</v>
      </c>
      <c r="BM156" s="236" t="s">
        <v>227</v>
      </c>
    </row>
    <row r="157" s="2" customFormat="1" ht="24.15" customHeight="1">
      <c r="A157" s="35"/>
      <c r="B157" s="36"/>
      <c r="C157" s="224" t="s">
        <v>7</v>
      </c>
      <c r="D157" s="224" t="s">
        <v>144</v>
      </c>
      <c r="E157" s="225" t="s">
        <v>228</v>
      </c>
      <c r="F157" s="226" t="s">
        <v>229</v>
      </c>
      <c r="G157" s="227" t="s">
        <v>147</v>
      </c>
      <c r="H157" s="228">
        <v>1.8</v>
      </c>
      <c r="I157" s="229"/>
      <c r="J157" s="230">
        <f>ROUND(I157*H157,2)</f>
        <v>0</v>
      </c>
      <c r="K157" s="231"/>
      <c r="L157" s="41"/>
      <c r="M157" s="232" t="s">
        <v>1</v>
      </c>
      <c r="N157" s="233" t="s">
        <v>41</v>
      </c>
      <c r="O157" s="88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6" t="s">
        <v>148</v>
      </c>
      <c r="AT157" s="236" t="s">
        <v>144</v>
      </c>
      <c r="AU157" s="236" t="s">
        <v>86</v>
      </c>
      <c r="AY157" s="14" t="s">
        <v>142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4" t="s">
        <v>84</v>
      </c>
      <c r="BK157" s="237">
        <f>ROUND(I157*H157,2)</f>
        <v>0</v>
      </c>
      <c r="BL157" s="14" t="s">
        <v>148</v>
      </c>
      <c r="BM157" s="236" t="s">
        <v>230</v>
      </c>
    </row>
    <row r="158" s="2" customFormat="1" ht="16.5" customHeight="1">
      <c r="A158" s="35"/>
      <c r="B158" s="36"/>
      <c r="C158" s="224" t="s">
        <v>231</v>
      </c>
      <c r="D158" s="224" t="s">
        <v>144</v>
      </c>
      <c r="E158" s="225" t="s">
        <v>232</v>
      </c>
      <c r="F158" s="226" t="s">
        <v>233</v>
      </c>
      <c r="G158" s="227" t="s">
        <v>175</v>
      </c>
      <c r="H158" s="228">
        <v>0.051999999999999998</v>
      </c>
      <c r="I158" s="229"/>
      <c r="J158" s="230">
        <f>ROUND(I158*H158,2)</f>
        <v>0</v>
      </c>
      <c r="K158" s="231"/>
      <c r="L158" s="41"/>
      <c r="M158" s="232" t="s">
        <v>1</v>
      </c>
      <c r="N158" s="233" t="s">
        <v>41</v>
      </c>
      <c r="O158" s="88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6" t="s">
        <v>148</v>
      </c>
      <c r="AT158" s="236" t="s">
        <v>144</v>
      </c>
      <c r="AU158" s="236" t="s">
        <v>86</v>
      </c>
      <c r="AY158" s="14" t="s">
        <v>142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4" t="s">
        <v>84</v>
      </c>
      <c r="BK158" s="237">
        <f>ROUND(I158*H158,2)</f>
        <v>0</v>
      </c>
      <c r="BL158" s="14" t="s">
        <v>148</v>
      </c>
      <c r="BM158" s="236" t="s">
        <v>234</v>
      </c>
    </row>
    <row r="159" s="2" customFormat="1" ht="24.15" customHeight="1">
      <c r="A159" s="35"/>
      <c r="B159" s="36"/>
      <c r="C159" s="224" t="s">
        <v>235</v>
      </c>
      <c r="D159" s="224" t="s">
        <v>144</v>
      </c>
      <c r="E159" s="225" t="s">
        <v>236</v>
      </c>
      <c r="F159" s="226" t="s">
        <v>237</v>
      </c>
      <c r="G159" s="227" t="s">
        <v>193</v>
      </c>
      <c r="H159" s="228">
        <v>24.375</v>
      </c>
      <c r="I159" s="229"/>
      <c r="J159" s="230">
        <f>ROUND(I159*H159,2)</f>
        <v>0</v>
      </c>
      <c r="K159" s="231"/>
      <c r="L159" s="41"/>
      <c r="M159" s="232" t="s">
        <v>1</v>
      </c>
      <c r="N159" s="233" t="s">
        <v>41</v>
      </c>
      <c r="O159" s="88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6" t="s">
        <v>148</v>
      </c>
      <c r="AT159" s="236" t="s">
        <v>144</v>
      </c>
      <c r="AU159" s="236" t="s">
        <v>86</v>
      </c>
      <c r="AY159" s="14" t="s">
        <v>142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4" t="s">
        <v>84</v>
      </c>
      <c r="BK159" s="237">
        <f>ROUND(I159*H159,2)</f>
        <v>0</v>
      </c>
      <c r="BL159" s="14" t="s">
        <v>148</v>
      </c>
      <c r="BM159" s="236" t="s">
        <v>238</v>
      </c>
    </row>
    <row r="160" s="2" customFormat="1" ht="24.15" customHeight="1">
      <c r="A160" s="35"/>
      <c r="B160" s="36"/>
      <c r="C160" s="224" t="s">
        <v>239</v>
      </c>
      <c r="D160" s="224" t="s">
        <v>144</v>
      </c>
      <c r="E160" s="225" t="s">
        <v>240</v>
      </c>
      <c r="F160" s="226" t="s">
        <v>241</v>
      </c>
      <c r="G160" s="227" t="s">
        <v>193</v>
      </c>
      <c r="H160" s="228">
        <v>4.5</v>
      </c>
      <c r="I160" s="229"/>
      <c r="J160" s="230">
        <f>ROUND(I160*H160,2)</f>
        <v>0</v>
      </c>
      <c r="K160" s="231"/>
      <c r="L160" s="41"/>
      <c r="M160" s="232" t="s">
        <v>1</v>
      </c>
      <c r="N160" s="233" t="s">
        <v>41</v>
      </c>
      <c r="O160" s="88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6" t="s">
        <v>148</v>
      </c>
      <c r="AT160" s="236" t="s">
        <v>144</v>
      </c>
      <c r="AU160" s="236" t="s">
        <v>86</v>
      </c>
      <c r="AY160" s="14" t="s">
        <v>142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4" t="s">
        <v>84</v>
      </c>
      <c r="BK160" s="237">
        <f>ROUND(I160*H160,2)</f>
        <v>0</v>
      </c>
      <c r="BL160" s="14" t="s">
        <v>148</v>
      </c>
      <c r="BM160" s="236" t="s">
        <v>242</v>
      </c>
    </row>
    <row r="161" s="2" customFormat="1" ht="24.15" customHeight="1">
      <c r="A161" s="35"/>
      <c r="B161" s="36"/>
      <c r="C161" s="224" t="s">
        <v>243</v>
      </c>
      <c r="D161" s="224" t="s">
        <v>144</v>
      </c>
      <c r="E161" s="225" t="s">
        <v>244</v>
      </c>
      <c r="F161" s="226" t="s">
        <v>245</v>
      </c>
      <c r="G161" s="227" t="s">
        <v>193</v>
      </c>
      <c r="H161" s="228">
        <v>9.6999999999999993</v>
      </c>
      <c r="I161" s="229"/>
      <c r="J161" s="230">
        <f>ROUND(I161*H161,2)</f>
        <v>0</v>
      </c>
      <c r="K161" s="231"/>
      <c r="L161" s="41"/>
      <c r="M161" s="232" t="s">
        <v>1</v>
      </c>
      <c r="N161" s="233" t="s">
        <v>41</v>
      </c>
      <c r="O161" s="88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6" t="s">
        <v>148</v>
      </c>
      <c r="AT161" s="236" t="s">
        <v>144</v>
      </c>
      <c r="AU161" s="236" t="s">
        <v>86</v>
      </c>
      <c r="AY161" s="14" t="s">
        <v>142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4" t="s">
        <v>84</v>
      </c>
      <c r="BK161" s="237">
        <f>ROUND(I161*H161,2)</f>
        <v>0</v>
      </c>
      <c r="BL161" s="14" t="s">
        <v>148</v>
      </c>
      <c r="BM161" s="236" t="s">
        <v>246</v>
      </c>
    </row>
    <row r="162" s="2" customFormat="1" ht="24.15" customHeight="1">
      <c r="A162" s="35"/>
      <c r="B162" s="36"/>
      <c r="C162" s="224" t="s">
        <v>247</v>
      </c>
      <c r="D162" s="224" t="s">
        <v>144</v>
      </c>
      <c r="E162" s="225" t="s">
        <v>248</v>
      </c>
      <c r="F162" s="226" t="s">
        <v>249</v>
      </c>
      <c r="G162" s="227" t="s">
        <v>193</v>
      </c>
      <c r="H162" s="228">
        <v>14.199999999999999</v>
      </c>
      <c r="I162" s="229"/>
      <c r="J162" s="230">
        <f>ROUND(I162*H162,2)</f>
        <v>0</v>
      </c>
      <c r="K162" s="231"/>
      <c r="L162" s="41"/>
      <c r="M162" s="232" t="s">
        <v>1</v>
      </c>
      <c r="N162" s="233" t="s">
        <v>41</v>
      </c>
      <c r="O162" s="88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6" t="s">
        <v>148</v>
      </c>
      <c r="AT162" s="236" t="s">
        <v>144</v>
      </c>
      <c r="AU162" s="236" t="s">
        <v>86</v>
      </c>
      <c r="AY162" s="14" t="s">
        <v>142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4" t="s">
        <v>84</v>
      </c>
      <c r="BK162" s="237">
        <f>ROUND(I162*H162,2)</f>
        <v>0</v>
      </c>
      <c r="BL162" s="14" t="s">
        <v>148</v>
      </c>
      <c r="BM162" s="236" t="s">
        <v>250</v>
      </c>
    </row>
    <row r="163" s="12" customFormat="1" ht="22.8" customHeight="1">
      <c r="A163" s="12"/>
      <c r="B163" s="208"/>
      <c r="C163" s="209"/>
      <c r="D163" s="210" t="s">
        <v>75</v>
      </c>
      <c r="E163" s="222" t="s">
        <v>177</v>
      </c>
      <c r="F163" s="222" t="s">
        <v>251</v>
      </c>
      <c r="G163" s="209"/>
      <c r="H163" s="209"/>
      <c r="I163" s="212"/>
      <c r="J163" s="223">
        <f>BK163</f>
        <v>0</v>
      </c>
      <c r="K163" s="209"/>
      <c r="L163" s="214"/>
      <c r="M163" s="215"/>
      <c r="N163" s="216"/>
      <c r="O163" s="216"/>
      <c r="P163" s="217">
        <f>SUM(P164:P167)</f>
        <v>0</v>
      </c>
      <c r="Q163" s="216"/>
      <c r="R163" s="217">
        <f>SUM(R164:R167)</f>
        <v>0.0016250000000000001</v>
      </c>
      <c r="S163" s="216"/>
      <c r="T163" s="218">
        <f>SUM(T164:T167)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9" t="s">
        <v>84</v>
      </c>
      <c r="AT163" s="220" t="s">
        <v>75</v>
      </c>
      <c r="AU163" s="220" t="s">
        <v>84</v>
      </c>
      <c r="AY163" s="219" t="s">
        <v>142</v>
      </c>
      <c r="BK163" s="221">
        <f>SUM(BK164:BK167)</f>
        <v>0</v>
      </c>
    </row>
    <row r="164" s="2" customFormat="1" ht="24.15" customHeight="1">
      <c r="A164" s="35"/>
      <c r="B164" s="36"/>
      <c r="C164" s="224" t="s">
        <v>252</v>
      </c>
      <c r="D164" s="224" t="s">
        <v>144</v>
      </c>
      <c r="E164" s="225" t="s">
        <v>253</v>
      </c>
      <c r="F164" s="226" t="s">
        <v>254</v>
      </c>
      <c r="G164" s="227" t="s">
        <v>255</v>
      </c>
      <c r="H164" s="228">
        <v>44.600000000000001</v>
      </c>
      <c r="I164" s="229"/>
      <c r="J164" s="230">
        <f>ROUND(I164*H164,2)</f>
        <v>0</v>
      </c>
      <c r="K164" s="231"/>
      <c r="L164" s="41"/>
      <c r="M164" s="232" t="s">
        <v>1</v>
      </c>
      <c r="N164" s="233" t="s">
        <v>41</v>
      </c>
      <c r="O164" s="88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6" t="s">
        <v>148</v>
      </c>
      <c r="AT164" s="236" t="s">
        <v>144</v>
      </c>
      <c r="AU164" s="236" t="s">
        <v>86</v>
      </c>
      <c r="AY164" s="14" t="s">
        <v>142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4" t="s">
        <v>84</v>
      </c>
      <c r="BK164" s="237">
        <f>ROUND(I164*H164,2)</f>
        <v>0</v>
      </c>
      <c r="BL164" s="14" t="s">
        <v>148</v>
      </c>
      <c r="BM164" s="236" t="s">
        <v>256</v>
      </c>
    </row>
    <row r="165" s="2" customFormat="1" ht="24.15" customHeight="1">
      <c r="A165" s="35"/>
      <c r="B165" s="36"/>
      <c r="C165" s="224" t="s">
        <v>257</v>
      </c>
      <c r="D165" s="224" t="s">
        <v>144</v>
      </c>
      <c r="E165" s="225" t="s">
        <v>258</v>
      </c>
      <c r="F165" s="226" t="s">
        <v>259</v>
      </c>
      <c r="G165" s="227" t="s">
        <v>255</v>
      </c>
      <c r="H165" s="228">
        <v>2676</v>
      </c>
      <c r="I165" s="229"/>
      <c r="J165" s="230">
        <f>ROUND(I165*H165,2)</f>
        <v>0</v>
      </c>
      <c r="K165" s="231"/>
      <c r="L165" s="41"/>
      <c r="M165" s="232" t="s">
        <v>1</v>
      </c>
      <c r="N165" s="233" t="s">
        <v>41</v>
      </c>
      <c r="O165" s="88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6" t="s">
        <v>148</v>
      </c>
      <c r="AT165" s="236" t="s">
        <v>144</v>
      </c>
      <c r="AU165" s="236" t="s">
        <v>86</v>
      </c>
      <c r="AY165" s="14" t="s">
        <v>142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4" t="s">
        <v>84</v>
      </c>
      <c r="BK165" s="237">
        <f>ROUND(I165*H165,2)</f>
        <v>0</v>
      </c>
      <c r="BL165" s="14" t="s">
        <v>148</v>
      </c>
      <c r="BM165" s="236" t="s">
        <v>260</v>
      </c>
    </row>
    <row r="166" s="2" customFormat="1" ht="24.15" customHeight="1">
      <c r="A166" s="35"/>
      <c r="B166" s="36"/>
      <c r="C166" s="224" t="s">
        <v>261</v>
      </c>
      <c r="D166" s="224" t="s">
        <v>144</v>
      </c>
      <c r="E166" s="225" t="s">
        <v>262</v>
      </c>
      <c r="F166" s="226" t="s">
        <v>263</v>
      </c>
      <c r="G166" s="227" t="s">
        <v>255</v>
      </c>
      <c r="H166" s="228">
        <v>44.600000000000001</v>
      </c>
      <c r="I166" s="229"/>
      <c r="J166" s="230">
        <f>ROUND(I166*H166,2)</f>
        <v>0</v>
      </c>
      <c r="K166" s="231"/>
      <c r="L166" s="41"/>
      <c r="M166" s="232" t="s">
        <v>1</v>
      </c>
      <c r="N166" s="233" t="s">
        <v>41</v>
      </c>
      <c r="O166" s="88"/>
      <c r="P166" s="234">
        <f>O166*H166</f>
        <v>0</v>
      </c>
      <c r="Q166" s="234">
        <v>0</v>
      </c>
      <c r="R166" s="234">
        <f>Q166*H166</f>
        <v>0</v>
      </c>
      <c r="S166" s="234">
        <v>0</v>
      </c>
      <c r="T166" s="23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6" t="s">
        <v>148</v>
      </c>
      <c r="AT166" s="236" t="s">
        <v>144</v>
      </c>
      <c r="AU166" s="236" t="s">
        <v>86</v>
      </c>
      <c r="AY166" s="14" t="s">
        <v>142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4" t="s">
        <v>84</v>
      </c>
      <c r="BK166" s="237">
        <f>ROUND(I166*H166,2)</f>
        <v>0</v>
      </c>
      <c r="BL166" s="14" t="s">
        <v>148</v>
      </c>
      <c r="BM166" s="236" t="s">
        <v>264</v>
      </c>
    </row>
    <row r="167" s="2" customFormat="1" ht="24.15" customHeight="1">
      <c r="A167" s="35"/>
      <c r="B167" s="36"/>
      <c r="C167" s="224" t="s">
        <v>265</v>
      </c>
      <c r="D167" s="224" t="s">
        <v>144</v>
      </c>
      <c r="E167" s="225" t="s">
        <v>266</v>
      </c>
      <c r="F167" s="226" t="s">
        <v>267</v>
      </c>
      <c r="G167" s="227" t="s">
        <v>193</v>
      </c>
      <c r="H167" s="228">
        <v>40.625</v>
      </c>
      <c r="I167" s="229"/>
      <c r="J167" s="230">
        <f>ROUND(I167*H167,2)</f>
        <v>0</v>
      </c>
      <c r="K167" s="231"/>
      <c r="L167" s="41"/>
      <c r="M167" s="232" t="s">
        <v>1</v>
      </c>
      <c r="N167" s="233" t="s">
        <v>41</v>
      </c>
      <c r="O167" s="88"/>
      <c r="P167" s="234">
        <f>O167*H167</f>
        <v>0</v>
      </c>
      <c r="Q167" s="234">
        <v>4.0000000000000003E-05</v>
      </c>
      <c r="R167" s="234">
        <f>Q167*H167</f>
        <v>0.0016250000000000001</v>
      </c>
      <c r="S167" s="234">
        <v>0</v>
      </c>
      <c r="T167" s="23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6" t="s">
        <v>148</v>
      </c>
      <c r="AT167" s="236" t="s">
        <v>144</v>
      </c>
      <c r="AU167" s="236" t="s">
        <v>86</v>
      </c>
      <c r="AY167" s="14" t="s">
        <v>142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4" t="s">
        <v>84</v>
      </c>
      <c r="BK167" s="237">
        <f>ROUND(I167*H167,2)</f>
        <v>0</v>
      </c>
      <c r="BL167" s="14" t="s">
        <v>148</v>
      </c>
      <c r="BM167" s="236" t="s">
        <v>268</v>
      </c>
    </row>
    <row r="168" s="12" customFormat="1" ht="22.8" customHeight="1">
      <c r="A168" s="12"/>
      <c r="B168" s="208"/>
      <c r="C168" s="209"/>
      <c r="D168" s="210" t="s">
        <v>75</v>
      </c>
      <c r="E168" s="222" t="s">
        <v>269</v>
      </c>
      <c r="F168" s="222" t="s">
        <v>270</v>
      </c>
      <c r="G168" s="209"/>
      <c r="H168" s="209"/>
      <c r="I168" s="212"/>
      <c r="J168" s="223">
        <f>BK168</f>
        <v>0</v>
      </c>
      <c r="K168" s="209"/>
      <c r="L168" s="214"/>
      <c r="M168" s="215"/>
      <c r="N168" s="216"/>
      <c r="O168" s="216"/>
      <c r="P168" s="217">
        <f>P169</f>
        <v>0</v>
      </c>
      <c r="Q168" s="216"/>
      <c r="R168" s="217">
        <f>R169</f>
        <v>0</v>
      </c>
      <c r="S168" s="216"/>
      <c r="T168" s="218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9" t="s">
        <v>84</v>
      </c>
      <c r="AT168" s="220" t="s">
        <v>75</v>
      </c>
      <c r="AU168" s="220" t="s">
        <v>84</v>
      </c>
      <c r="AY168" s="219" t="s">
        <v>142</v>
      </c>
      <c r="BK168" s="221">
        <f>BK169</f>
        <v>0</v>
      </c>
    </row>
    <row r="169" s="2" customFormat="1" ht="21.75" customHeight="1">
      <c r="A169" s="35"/>
      <c r="B169" s="36"/>
      <c r="C169" s="224" t="s">
        <v>271</v>
      </c>
      <c r="D169" s="224" t="s">
        <v>144</v>
      </c>
      <c r="E169" s="225" t="s">
        <v>272</v>
      </c>
      <c r="F169" s="226" t="s">
        <v>273</v>
      </c>
      <c r="G169" s="227" t="s">
        <v>175</v>
      </c>
      <c r="H169" s="228">
        <v>131.047</v>
      </c>
      <c r="I169" s="229"/>
      <c r="J169" s="230">
        <f>ROUND(I169*H169,2)</f>
        <v>0</v>
      </c>
      <c r="K169" s="231"/>
      <c r="L169" s="41"/>
      <c r="M169" s="232" t="s">
        <v>1</v>
      </c>
      <c r="N169" s="233" t="s">
        <v>41</v>
      </c>
      <c r="O169" s="88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6" t="s">
        <v>148</v>
      </c>
      <c r="AT169" s="236" t="s">
        <v>144</v>
      </c>
      <c r="AU169" s="236" t="s">
        <v>86</v>
      </c>
      <c r="AY169" s="14" t="s">
        <v>142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4" t="s">
        <v>84</v>
      </c>
      <c r="BK169" s="237">
        <f>ROUND(I169*H169,2)</f>
        <v>0</v>
      </c>
      <c r="BL169" s="14" t="s">
        <v>148</v>
      </c>
      <c r="BM169" s="236" t="s">
        <v>274</v>
      </c>
    </row>
    <row r="170" s="12" customFormat="1" ht="25.92" customHeight="1">
      <c r="A170" s="12"/>
      <c r="B170" s="208"/>
      <c r="C170" s="209"/>
      <c r="D170" s="210" t="s">
        <v>75</v>
      </c>
      <c r="E170" s="211" t="s">
        <v>275</v>
      </c>
      <c r="F170" s="211" t="s">
        <v>276</v>
      </c>
      <c r="G170" s="209"/>
      <c r="H170" s="209"/>
      <c r="I170" s="212"/>
      <c r="J170" s="213">
        <f>BK170</f>
        <v>0</v>
      </c>
      <c r="K170" s="209"/>
      <c r="L170" s="214"/>
      <c r="M170" s="215"/>
      <c r="N170" s="216"/>
      <c r="O170" s="216"/>
      <c r="P170" s="217">
        <f>P171+P177+P183+P194+P202+P213+P223</f>
        <v>0</v>
      </c>
      <c r="Q170" s="216"/>
      <c r="R170" s="217">
        <f>R171+R177+R183+R194+R202+R213+R223</f>
        <v>0.67456799999999995</v>
      </c>
      <c r="S170" s="216"/>
      <c r="T170" s="218">
        <f>T171+T177+T183+T194+T202+T213+T223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9" t="s">
        <v>86</v>
      </c>
      <c r="AT170" s="220" t="s">
        <v>75</v>
      </c>
      <c r="AU170" s="220" t="s">
        <v>76</v>
      </c>
      <c r="AY170" s="219" t="s">
        <v>142</v>
      </c>
      <c r="BK170" s="221">
        <f>BK171+BK177+BK183+BK194+BK202+BK213+BK223</f>
        <v>0</v>
      </c>
    </row>
    <row r="171" s="12" customFormat="1" ht="22.8" customHeight="1">
      <c r="A171" s="12"/>
      <c r="B171" s="208"/>
      <c r="C171" s="209"/>
      <c r="D171" s="210" t="s">
        <v>75</v>
      </c>
      <c r="E171" s="222" t="s">
        <v>277</v>
      </c>
      <c r="F171" s="222" t="s">
        <v>278</v>
      </c>
      <c r="G171" s="209"/>
      <c r="H171" s="209"/>
      <c r="I171" s="212"/>
      <c r="J171" s="223">
        <f>BK171</f>
        <v>0</v>
      </c>
      <c r="K171" s="209"/>
      <c r="L171" s="214"/>
      <c r="M171" s="215"/>
      <c r="N171" s="216"/>
      <c r="O171" s="216"/>
      <c r="P171" s="217">
        <f>SUM(P172:P176)</f>
        <v>0</v>
      </c>
      <c r="Q171" s="216"/>
      <c r="R171" s="217">
        <f>SUM(R172:R176)</f>
        <v>0.67456799999999995</v>
      </c>
      <c r="S171" s="216"/>
      <c r="T171" s="218">
        <f>SUM(T172:T176)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9" t="s">
        <v>86</v>
      </c>
      <c r="AT171" s="220" t="s">
        <v>75</v>
      </c>
      <c r="AU171" s="220" t="s">
        <v>84</v>
      </c>
      <c r="AY171" s="219" t="s">
        <v>142</v>
      </c>
      <c r="BK171" s="221">
        <f>SUM(BK172:BK176)</f>
        <v>0</v>
      </c>
    </row>
    <row r="172" s="2" customFormat="1" ht="16.5" customHeight="1">
      <c r="A172" s="35"/>
      <c r="B172" s="36"/>
      <c r="C172" s="224" t="s">
        <v>279</v>
      </c>
      <c r="D172" s="224" t="s">
        <v>144</v>
      </c>
      <c r="E172" s="225" t="s">
        <v>280</v>
      </c>
      <c r="F172" s="226" t="s">
        <v>281</v>
      </c>
      <c r="G172" s="227" t="s">
        <v>193</v>
      </c>
      <c r="H172" s="228">
        <v>32.5</v>
      </c>
      <c r="I172" s="229"/>
      <c r="J172" s="230">
        <f>ROUND(I172*H172,2)</f>
        <v>0</v>
      </c>
      <c r="K172" s="231"/>
      <c r="L172" s="41"/>
      <c r="M172" s="232" t="s">
        <v>1</v>
      </c>
      <c r="N172" s="233" t="s">
        <v>41</v>
      </c>
      <c r="O172" s="88"/>
      <c r="P172" s="234">
        <f>O172*H172</f>
        <v>0</v>
      </c>
      <c r="Q172" s="234">
        <v>0.0044999999999999997</v>
      </c>
      <c r="R172" s="234">
        <f>Q172*H172</f>
        <v>0.14624999999999999</v>
      </c>
      <c r="S172" s="234">
        <v>0</v>
      </c>
      <c r="T172" s="23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6" t="s">
        <v>208</v>
      </c>
      <c r="AT172" s="236" t="s">
        <v>144</v>
      </c>
      <c r="AU172" s="236" t="s">
        <v>86</v>
      </c>
      <c r="AY172" s="14" t="s">
        <v>142</v>
      </c>
      <c r="BE172" s="237">
        <f>IF(N172="základní",J172,0)</f>
        <v>0</v>
      </c>
      <c r="BF172" s="237">
        <f>IF(N172="snížená",J172,0)</f>
        <v>0</v>
      </c>
      <c r="BG172" s="237">
        <f>IF(N172="zákl. přenesená",J172,0)</f>
        <v>0</v>
      </c>
      <c r="BH172" s="237">
        <f>IF(N172="sníž. přenesená",J172,0)</f>
        <v>0</v>
      </c>
      <c r="BI172" s="237">
        <f>IF(N172="nulová",J172,0)</f>
        <v>0</v>
      </c>
      <c r="BJ172" s="14" t="s">
        <v>84</v>
      </c>
      <c r="BK172" s="237">
        <f>ROUND(I172*H172,2)</f>
        <v>0</v>
      </c>
      <c r="BL172" s="14" t="s">
        <v>208</v>
      </c>
      <c r="BM172" s="236" t="s">
        <v>282</v>
      </c>
    </row>
    <row r="173" s="2" customFormat="1">
      <c r="A173" s="35"/>
      <c r="B173" s="36"/>
      <c r="C173" s="37"/>
      <c r="D173" s="249" t="s">
        <v>283</v>
      </c>
      <c r="E173" s="37"/>
      <c r="F173" s="250" t="s">
        <v>284</v>
      </c>
      <c r="G173" s="37"/>
      <c r="H173" s="37"/>
      <c r="I173" s="251"/>
      <c r="J173" s="37"/>
      <c r="K173" s="37"/>
      <c r="L173" s="41"/>
      <c r="M173" s="252"/>
      <c r="N173" s="253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283</v>
      </c>
      <c r="AU173" s="14" t="s">
        <v>86</v>
      </c>
    </row>
    <row r="174" s="2" customFormat="1" ht="16.5" customHeight="1">
      <c r="A174" s="35"/>
      <c r="B174" s="36"/>
      <c r="C174" s="224" t="s">
        <v>285</v>
      </c>
      <c r="D174" s="224" t="s">
        <v>144</v>
      </c>
      <c r="E174" s="225" t="s">
        <v>286</v>
      </c>
      <c r="F174" s="226" t="s">
        <v>287</v>
      </c>
      <c r="G174" s="227" t="s">
        <v>193</v>
      </c>
      <c r="H174" s="228">
        <v>117.404</v>
      </c>
      <c r="I174" s="229"/>
      <c r="J174" s="230">
        <f>ROUND(I174*H174,2)</f>
        <v>0</v>
      </c>
      <c r="K174" s="231"/>
      <c r="L174" s="41"/>
      <c r="M174" s="232" t="s">
        <v>1</v>
      </c>
      <c r="N174" s="233" t="s">
        <v>41</v>
      </c>
      <c r="O174" s="88"/>
      <c r="P174" s="234">
        <f>O174*H174</f>
        <v>0</v>
      </c>
      <c r="Q174" s="234">
        <v>0.0044999999999999997</v>
      </c>
      <c r="R174" s="234">
        <f>Q174*H174</f>
        <v>0.52831799999999995</v>
      </c>
      <c r="S174" s="234">
        <v>0</v>
      </c>
      <c r="T174" s="23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6" t="s">
        <v>208</v>
      </c>
      <c r="AT174" s="236" t="s">
        <v>144</v>
      </c>
      <c r="AU174" s="236" t="s">
        <v>86</v>
      </c>
      <c r="AY174" s="14" t="s">
        <v>142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4" t="s">
        <v>84</v>
      </c>
      <c r="BK174" s="237">
        <f>ROUND(I174*H174,2)</f>
        <v>0</v>
      </c>
      <c r="BL174" s="14" t="s">
        <v>208</v>
      </c>
      <c r="BM174" s="236" t="s">
        <v>288</v>
      </c>
    </row>
    <row r="175" s="2" customFormat="1">
      <c r="A175" s="35"/>
      <c r="B175" s="36"/>
      <c r="C175" s="37"/>
      <c r="D175" s="249" t="s">
        <v>283</v>
      </c>
      <c r="E175" s="37"/>
      <c r="F175" s="250" t="s">
        <v>289</v>
      </c>
      <c r="G175" s="37"/>
      <c r="H175" s="37"/>
      <c r="I175" s="251"/>
      <c r="J175" s="37"/>
      <c r="K175" s="37"/>
      <c r="L175" s="41"/>
      <c r="M175" s="252"/>
      <c r="N175" s="253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283</v>
      </c>
      <c r="AU175" s="14" t="s">
        <v>86</v>
      </c>
    </row>
    <row r="176" s="2" customFormat="1" ht="24.15" customHeight="1">
      <c r="A176" s="35"/>
      <c r="B176" s="36"/>
      <c r="C176" s="224" t="s">
        <v>290</v>
      </c>
      <c r="D176" s="224" t="s">
        <v>144</v>
      </c>
      <c r="E176" s="225" t="s">
        <v>291</v>
      </c>
      <c r="F176" s="226" t="s">
        <v>292</v>
      </c>
      <c r="G176" s="227" t="s">
        <v>293</v>
      </c>
      <c r="H176" s="254"/>
      <c r="I176" s="229"/>
      <c r="J176" s="230">
        <f>ROUND(I176*H176,2)</f>
        <v>0</v>
      </c>
      <c r="K176" s="231"/>
      <c r="L176" s="41"/>
      <c r="M176" s="232" t="s">
        <v>1</v>
      </c>
      <c r="N176" s="233" t="s">
        <v>41</v>
      </c>
      <c r="O176" s="88"/>
      <c r="P176" s="234">
        <f>O176*H176</f>
        <v>0</v>
      </c>
      <c r="Q176" s="234">
        <v>0</v>
      </c>
      <c r="R176" s="234">
        <f>Q176*H176</f>
        <v>0</v>
      </c>
      <c r="S176" s="234">
        <v>0</v>
      </c>
      <c r="T176" s="23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6" t="s">
        <v>208</v>
      </c>
      <c r="AT176" s="236" t="s">
        <v>144</v>
      </c>
      <c r="AU176" s="236" t="s">
        <v>86</v>
      </c>
      <c r="AY176" s="14" t="s">
        <v>142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4" t="s">
        <v>84</v>
      </c>
      <c r="BK176" s="237">
        <f>ROUND(I176*H176,2)</f>
        <v>0</v>
      </c>
      <c r="BL176" s="14" t="s">
        <v>208</v>
      </c>
      <c r="BM176" s="236" t="s">
        <v>294</v>
      </c>
    </row>
    <row r="177" s="12" customFormat="1" ht="22.8" customHeight="1">
      <c r="A177" s="12"/>
      <c r="B177" s="208"/>
      <c r="C177" s="209"/>
      <c r="D177" s="210" t="s">
        <v>75</v>
      </c>
      <c r="E177" s="222" t="s">
        <v>295</v>
      </c>
      <c r="F177" s="222" t="s">
        <v>296</v>
      </c>
      <c r="G177" s="209"/>
      <c r="H177" s="209"/>
      <c r="I177" s="212"/>
      <c r="J177" s="223">
        <f>BK177</f>
        <v>0</v>
      </c>
      <c r="K177" s="209"/>
      <c r="L177" s="214"/>
      <c r="M177" s="215"/>
      <c r="N177" s="216"/>
      <c r="O177" s="216"/>
      <c r="P177" s="217">
        <f>SUM(P178:P182)</f>
        <v>0</v>
      </c>
      <c r="Q177" s="216"/>
      <c r="R177" s="217">
        <f>SUM(R178:R182)</f>
        <v>0</v>
      </c>
      <c r="S177" s="216"/>
      <c r="T177" s="218">
        <f>SUM(T178:T182)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9" t="s">
        <v>86</v>
      </c>
      <c r="AT177" s="220" t="s">
        <v>75</v>
      </c>
      <c r="AU177" s="220" t="s">
        <v>84</v>
      </c>
      <c r="AY177" s="219" t="s">
        <v>142</v>
      </c>
      <c r="BK177" s="221">
        <f>SUM(BK178:BK182)</f>
        <v>0</v>
      </c>
    </row>
    <row r="178" s="2" customFormat="1" ht="24.15" customHeight="1">
      <c r="A178" s="35"/>
      <c r="B178" s="36"/>
      <c r="C178" s="224" t="s">
        <v>297</v>
      </c>
      <c r="D178" s="224" t="s">
        <v>144</v>
      </c>
      <c r="E178" s="225" t="s">
        <v>298</v>
      </c>
      <c r="F178" s="226" t="s">
        <v>299</v>
      </c>
      <c r="G178" s="227" t="s">
        <v>193</v>
      </c>
      <c r="H178" s="228">
        <v>36.299999999999997</v>
      </c>
      <c r="I178" s="229"/>
      <c r="J178" s="230">
        <f>ROUND(I178*H178,2)</f>
        <v>0</v>
      </c>
      <c r="K178" s="231"/>
      <c r="L178" s="41"/>
      <c r="M178" s="232" t="s">
        <v>1</v>
      </c>
      <c r="N178" s="233" t="s">
        <v>41</v>
      </c>
      <c r="O178" s="88"/>
      <c r="P178" s="234">
        <f>O178*H178</f>
        <v>0</v>
      </c>
      <c r="Q178" s="234">
        <v>0</v>
      </c>
      <c r="R178" s="234">
        <f>Q178*H178</f>
        <v>0</v>
      </c>
      <c r="S178" s="234">
        <v>0</v>
      </c>
      <c r="T178" s="23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6" t="s">
        <v>208</v>
      </c>
      <c r="AT178" s="236" t="s">
        <v>144</v>
      </c>
      <c r="AU178" s="236" t="s">
        <v>86</v>
      </c>
      <c r="AY178" s="14" t="s">
        <v>142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4" t="s">
        <v>84</v>
      </c>
      <c r="BK178" s="237">
        <f>ROUND(I178*H178,2)</f>
        <v>0</v>
      </c>
      <c r="BL178" s="14" t="s">
        <v>208</v>
      </c>
      <c r="BM178" s="236" t="s">
        <v>300</v>
      </c>
    </row>
    <row r="179" s="2" customFormat="1">
      <c r="A179" s="35"/>
      <c r="B179" s="36"/>
      <c r="C179" s="37"/>
      <c r="D179" s="249" t="s">
        <v>283</v>
      </c>
      <c r="E179" s="37"/>
      <c r="F179" s="250" t="s">
        <v>301</v>
      </c>
      <c r="G179" s="37"/>
      <c r="H179" s="37"/>
      <c r="I179" s="251"/>
      <c r="J179" s="37"/>
      <c r="K179" s="37"/>
      <c r="L179" s="41"/>
      <c r="M179" s="252"/>
      <c r="N179" s="253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283</v>
      </c>
      <c r="AU179" s="14" t="s">
        <v>86</v>
      </c>
    </row>
    <row r="180" s="2" customFormat="1" ht="16.5" customHeight="1">
      <c r="A180" s="35"/>
      <c r="B180" s="36"/>
      <c r="C180" s="238" t="s">
        <v>302</v>
      </c>
      <c r="D180" s="238" t="s">
        <v>182</v>
      </c>
      <c r="E180" s="239" t="s">
        <v>303</v>
      </c>
      <c r="F180" s="240" t="s">
        <v>304</v>
      </c>
      <c r="G180" s="241" t="s">
        <v>193</v>
      </c>
      <c r="H180" s="242">
        <v>39.93</v>
      </c>
      <c r="I180" s="243"/>
      <c r="J180" s="244">
        <f>ROUND(I180*H180,2)</f>
        <v>0</v>
      </c>
      <c r="K180" s="245"/>
      <c r="L180" s="246"/>
      <c r="M180" s="247" t="s">
        <v>1</v>
      </c>
      <c r="N180" s="248" t="s">
        <v>41</v>
      </c>
      <c r="O180" s="88"/>
      <c r="P180" s="234">
        <f>O180*H180</f>
        <v>0</v>
      </c>
      <c r="Q180" s="234">
        <v>0</v>
      </c>
      <c r="R180" s="234">
        <f>Q180*H180</f>
        <v>0</v>
      </c>
      <c r="S180" s="234">
        <v>0</v>
      </c>
      <c r="T180" s="23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6" t="s">
        <v>279</v>
      </c>
      <c r="AT180" s="236" t="s">
        <v>182</v>
      </c>
      <c r="AU180" s="236" t="s">
        <v>86</v>
      </c>
      <c r="AY180" s="14" t="s">
        <v>142</v>
      </c>
      <c r="BE180" s="237">
        <f>IF(N180="základní",J180,0)</f>
        <v>0</v>
      </c>
      <c r="BF180" s="237">
        <f>IF(N180="snížená",J180,0)</f>
        <v>0</v>
      </c>
      <c r="BG180" s="237">
        <f>IF(N180="zákl. přenesená",J180,0)</f>
        <v>0</v>
      </c>
      <c r="BH180" s="237">
        <f>IF(N180="sníž. přenesená",J180,0)</f>
        <v>0</v>
      </c>
      <c r="BI180" s="237">
        <f>IF(N180="nulová",J180,0)</f>
        <v>0</v>
      </c>
      <c r="BJ180" s="14" t="s">
        <v>84</v>
      </c>
      <c r="BK180" s="237">
        <f>ROUND(I180*H180,2)</f>
        <v>0</v>
      </c>
      <c r="BL180" s="14" t="s">
        <v>208</v>
      </c>
      <c r="BM180" s="236" t="s">
        <v>305</v>
      </c>
    </row>
    <row r="181" s="2" customFormat="1" ht="37.8" customHeight="1">
      <c r="A181" s="35"/>
      <c r="B181" s="36"/>
      <c r="C181" s="224" t="s">
        <v>306</v>
      </c>
      <c r="D181" s="224" t="s">
        <v>144</v>
      </c>
      <c r="E181" s="225" t="s">
        <v>307</v>
      </c>
      <c r="F181" s="226" t="s">
        <v>308</v>
      </c>
      <c r="G181" s="227" t="s">
        <v>193</v>
      </c>
      <c r="H181" s="228">
        <v>41.744999999999997</v>
      </c>
      <c r="I181" s="229"/>
      <c r="J181" s="230">
        <f>ROUND(I181*H181,2)</f>
        <v>0</v>
      </c>
      <c r="K181" s="231"/>
      <c r="L181" s="41"/>
      <c r="M181" s="232" t="s">
        <v>1</v>
      </c>
      <c r="N181" s="233" t="s">
        <v>41</v>
      </c>
      <c r="O181" s="88"/>
      <c r="P181" s="234">
        <f>O181*H181</f>
        <v>0</v>
      </c>
      <c r="Q181" s="234">
        <v>0</v>
      </c>
      <c r="R181" s="234">
        <f>Q181*H181</f>
        <v>0</v>
      </c>
      <c r="S181" s="234">
        <v>0</v>
      </c>
      <c r="T181" s="23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6" t="s">
        <v>208</v>
      </c>
      <c r="AT181" s="236" t="s">
        <v>144</v>
      </c>
      <c r="AU181" s="236" t="s">
        <v>86</v>
      </c>
      <c r="AY181" s="14" t="s">
        <v>142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4" t="s">
        <v>84</v>
      </c>
      <c r="BK181" s="237">
        <f>ROUND(I181*H181,2)</f>
        <v>0</v>
      </c>
      <c r="BL181" s="14" t="s">
        <v>208</v>
      </c>
      <c r="BM181" s="236" t="s">
        <v>309</v>
      </c>
    </row>
    <row r="182" s="2" customFormat="1" ht="24.15" customHeight="1">
      <c r="A182" s="35"/>
      <c r="B182" s="36"/>
      <c r="C182" s="224" t="s">
        <v>310</v>
      </c>
      <c r="D182" s="224" t="s">
        <v>144</v>
      </c>
      <c r="E182" s="225" t="s">
        <v>311</v>
      </c>
      <c r="F182" s="226" t="s">
        <v>312</v>
      </c>
      <c r="G182" s="227" t="s">
        <v>293</v>
      </c>
      <c r="H182" s="254"/>
      <c r="I182" s="229"/>
      <c r="J182" s="230">
        <f>ROUND(I182*H182,2)</f>
        <v>0</v>
      </c>
      <c r="K182" s="231"/>
      <c r="L182" s="41"/>
      <c r="M182" s="232" t="s">
        <v>1</v>
      </c>
      <c r="N182" s="233" t="s">
        <v>41</v>
      </c>
      <c r="O182" s="88"/>
      <c r="P182" s="234">
        <f>O182*H182</f>
        <v>0</v>
      </c>
      <c r="Q182" s="234">
        <v>0</v>
      </c>
      <c r="R182" s="234">
        <f>Q182*H182</f>
        <v>0</v>
      </c>
      <c r="S182" s="234">
        <v>0</v>
      </c>
      <c r="T182" s="23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6" t="s">
        <v>208</v>
      </c>
      <c r="AT182" s="236" t="s">
        <v>144</v>
      </c>
      <c r="AU182" s="236" t="s">
        <v>86</v>
      </c>
      <c r="AY182" s="14" t="s">
        <v>142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4" t="s">
        <v>84</v>
      </c>
      <c r="BK182" s="237">
        <f>ROUND(I182*H182,2)</f>
        <v>0</v>
      </c>
      <c r="BL182" s="14" t="s">
        <v>208</v>
      </c>
      <c r="BM182" s="236" t="s">
        <v>313</v>
      </c>
    </row>
    <row r="183" s="12" customFormat="1" ht="22.8" customHeight="1">
      <c r="A183" s="12"/>
      <c r="B183" s="208"/>
      <c r="C183" s="209"/>
      <c r="D183" s="210" t="s">
        <v>75</v>
      </c>
      <c r="E183" s="222" t="s">
        <v>314</v>
      </c>
      <c r="F183" s="222" t="s">
        <v>315</v>
      </c>
      <c r="G183" s="209"/>
      <c r="H183" s="209"/>
      <c r="I183" s="212"/>
      <c r="J183" s="223">
        <f>BK183</f>
        <v>0</v>
      </c>
      <c r="K183" s="209"/>
      <c r="L183" s="214"/>
      <c r="M183" s="215"/>
      <c r="N183" s="216"/>
      <c r="O183" s="216"/>
      <c r="P183" s="217">
        <f>SUM(P184:P193)</f>
        <v>0</v>
      </c>
      <c r="Q183" s="216"/>
      <c r="R183" s="217">
        <f>SUM(R184:R193)</f>
        <v>0</v>
      </c>
      <c r="S183" s="216"/>
      <c r="T183" s="218">
        <f>SUM(T184:T193)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9" t="s">
        <v>86</v>
      </c>
      <c r="AT183" s="220" t="s">
        <v>75</v>
      </c>
      <c r="AU183" s="220" t="s">
        <v>84</v>
      </c>
      <c r="AY183" s="219" t="s">
        <v>142</v>
      </c>
      <c r="BK183" s="221">
        <f>SUM(BK184:BK193)</f>
        <v>0</v>
      </c>
    </row>
    <row r="184" s="2" customFormat="1" ht="16.5" customHeight="1">
      <c r="A184" s="35"/>
      <c r="B184" s="36"/>
      <c r="C184" s="224" t="s">
        <v>316</v>
      </c>
      <c r="D184" s="224" t="s">
        <v>144</v>
      </c>
      <c r="E184" s="225" t="s">
        <v>317</v>
      </c>
      <c r="F184" s="226" t="s">
        <v>318</v>
      </c>
      <c r="G184" s="227" t="s">
        <v>319</v>
      </c>
      <c r="H184" s="228">
        <v>7</v>
      </c>
      <c r="I184" s="229"/>
      <c r="J184" s="230">
        <f>ROUND(I184*H184,2)</f>
        <v>0</v>
      </c>
      <c r="K184" s="231"/>
      <c r="L184" s="41"/>
      <c r="M184" s="232" t="s">
        <v>1</v>
      </c>
      <c r="N184" s="233" t="s">
        <v>41</v>
      </c>
      <c r="O184" s="88"/>
      <c r="P184" s="234">
        <f>O184*H184</f>
        <v>0</v>
      </c>
      <c r="Q184" s="234">
        <v>0</v>
      </c>
      <c r="R184" s="234">
        <f>Q184*H184</f>
        <v>0</v>
      </c>
      <c r="S184" s="234">
        <v>0</v>
      </c>
      <c r="T184" s="23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6" t="s">
        <v>208</v>
      </c>
      <c r="AT184" s="236" t="s">
        <v>144</v>
      </c>
      <c r="AU184" s="236" t="s">
        <v>86</v>
      </c>
      <c r="AY184" s="14" t="s">
        <v>142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4" t="s">
        <v>84</v>
      </c>
      <c r="BK184" s="237">
        <f>ROUND(I184*H184,2)</f>
        <v>0</v>
      </c>
      <c r="BL184" s="14" t="s">
        <v>208</v>
      </c>
      <c r="BM184" s="236" t="s">
        <v>320</v>
      </c>
    </row>
    <row r="185" s="2" customFormat="1" ht="16.5" customHeight="1">
      <c r="A185" s="35"/>
      <c r="B185" s="36"/>
      <c r="C185" s="224" t="s">
        <v>321</v>
      </c>
      <c r="D185" s="224" t="s">
        <v>144</v>
      </c>
      <c r="E185" s="225" t="s">
        <v>322</v>
      </c>
      <c r="F185" s="226" t="s">
        <v>323</v>
      </c>
      <c r="G185" s="227" t="s">
        <v>324</v>
      </c>
      <c r="H185" s="228">
        <v>7</v>
      </c>
      <c r="I185" s="229"/>
      <c r="J185" s="230">
        <f>ROUND(I185*H185,2)</f>
        <v>0</v>
      </c>
      <c r="K185" s="231"/>
      <c r="L185" s="41"/>
      <c r="M185" s="232" t="s">
        <v>1</v>
      </c>
      <c r="N185" s="233" t="s">
        <v>41</v>
      </c>
      <c r="O185" s="88"/>
      <c r="P185" s="234">
        <f>O185*H185</f>
        <v>0</v>
      </c>
      <c r="Q185" s="234">
        <v>0</v>
      </c>
      <c r="R185" s="234">
        <f>Q185*H185</f>
        <v>0</v>
      </c>
      <c r="S185" s="234">
        <v>0</v>
      </c>
      <c r="T185" s="23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6" t="s">
        <v>208</v>
      </c>
      <c r="AT185" s="236" t="s">
        <v>144</v>
      </c>
      <c r="AU185" s="236" t="s">
        <v>86</v>
      </c>
      <c r="AY185" s="14" t="s">
        <v>142</v>
      </c>
      <c r="BE185" s="237">
        <f>IF(N185="základní",J185,0)</f>
        <v>0</v>
      </c>
      <c r="BF185" s="237">
        <f>IF(N185="snížená",J185,0)</f>
        <v>0</v>
      </c>
      <c r="BG185" s="237">
        <f>IF(N185="zákl. přenesená",J185,0)</f>
        <v>0</v>
      </c>
      <c r="BH185" s="237">
        <f>IF(N185="sníž. přenesená",J185,0)</f>
        <v>0</v>
      </c>
      <c r="BI185" s="237">
        <f>IF(N185="nulová",J185,0)</f>
        <v>0</v>
      </c>
      <c r="BJ185" s="14" t="s">
        <v>84</v>
      </c>
      <c r="BK185" s="237">
        <f>ROUND(I185*H185,2)</f>
        <v>0</v>
      </c>
      <c r="BL185" s="14" t="s">
        <v>208</v>
      </c>
      <c r="BM185" s="236" t="s">
        <v>325</v>
      </c>
    </row>
    <row r="186" s="2" customFormat="1" ht="16.5" customHeight="1">
      <c r="A186" s="35"/>
      <c r="B186" s="36"/>
      <c r="C186" s="224" t="s">
        <v>326</v>
      </c>
      <c r="D186" s="224" t="s">
        <v>144</v>
      </c>
      <c r="E186" s="225" t="s">
        <v>327</v>
      </c>
      <c r="F186" s="226" t="s">
        <v>328</v>
      </c>
      <c r="G186" s="227" t="s">
        <v>324</v>
      </c>
      <c r="H186" s="228">
        <v>7</v>
      </c>
      <c r="I186" s="229"/>
      <c r="J186" s="230">
        <f>ROUND(I186*H186,2)</f>
        <v>0</v>
      </c>
      <c r="K186" s="231"/>
      <c r="L186" s="41"/>
      <c r="M186" s="232" t="s">
        <v>1</v>
      </c>
      <c r="N186" s="233" t="s">
        <v>41</v>
      </c>
      <c r="O186" s="88"/>
      <c r="P186" s="234">
        <f>O186*H186</f>
        <v>0</v>
      </c>
      <c r="Q186" s="234">
        <v>0</v>
      </c>
      <c r="R186" s="234">
        <f>Q186*H186</f>
        <v>0</v>
      </c>
      <c r="S186" s="234">
        <v>0</v>
      </c>
      <c r="T186" s="23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6" t="s">
        <v>208</v>
      </c>
      <c r="AT186" s="236" t="s">
        <v>144</v>
      </c>
      <c r="AU186" s="236" t="s">
        <v>86</v>
      </c>
      <c r="AY186" s="14" t="s">
        <v>142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4" t="s">
        <v>84</v>
      </c>
      <c r="BK186" s="237">
        <f>ROUND(I186*H186,2)</f>
        <v>0</v>
      </c>
      <c r="BL186" s="14" t="s">
        <v>208</v>
      </c>
      <c r="BM186" s="236" t="s">
        <v>329</v>
      </c>
    </row>
    <row r="187" s="2" customFormat="1" ht="16.5" customHeight="1">
      <c r="A187" s="35"/>
      <c r="B187" s="36"/>
      <c r="C187" s="224" t="s">
        <v>330</v>
      </c>
      <c r="D187" s="224" t="s">
        <v>144</v>
      </c>
      <c r="E187" s="225" t="s">
        <v>331</v>
      </c>
      <c r="F187" s="226" t="s">
        <v>332</v>
      </c>
      <c r="G187" s="227" t="s">
        <v>324</v>
      </c>
      <c r="H187" s="228">
        <v>7</v>
      </c>
      <c r="I187" s="229"/>
      <c r="J187" s="230">
        <f>ROUND(I187*H187,2)</f>
        <v>0</v>
      </c>
      <c r="K187" s="231"/>
      <c r="L187" s="41"/>
      <c r="M187" s="232" t="s">
        <v>1</v>
      </c>
      <c r="N187" s="233" t="s">
        <v>41</v>
      </c>
      <c r="O187" s="88"/>
      <c r="P187" s="234">
        <f>O187*H187</f>
        <v>0</v>
      </c>
      <c r="Q187" s="234">
        <v>0</v>
      </c>
      <c r="R187" s="234">
        <f>Q187*H187</f>
        <v>0</v>
      </c>
      <c r="S187" s="234">
        <v>0</v>
      </c>
      <c r="T187" s="23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6" t="s">
        <v>208</v>
      </c>
      <c r="AT187" s="236" t="s">
        <v>144</v>
      </c>
      <c r="AU187" s="236" t="s">
        <v>86</v>
      </c>
      <c r="AY187" s="14" t="s">
        <v>142</v>
      </c>
      <c r="BE187" s="237">
        <f>IF(N187="základní",J187,0)</f>
        <v>0</v>
      </c>
      <c r="BF187" s="237">
        <f>IF(N187="snížená",J187,0)</f>
        <v>0</v>
      </c>
      <c r="BG187" s="237">
        <f>IF(N187="zákl. přenesená",J187,0)</f>
        <v>0</v>
      </c>
      <c r="BH187" s="237">
        <f>IF(N187="sníž. přenesená",J187,0)</f>
        <v>0</v>
      </c>
      <c r="BI187" s="237">
        <f>IF(N187="nulová",J187,0)</f>
        <v>0</v>
      </c>
      <c r="BJ187" s="14" t="s">
        <v>84</v>
      </c>
      <c r="BK187" s="237">
        <f>ROUND(I187*H187,2)</f>
        <v>0</v>
      </c>
      <c r="BL187" s="14" t="s">
        <v>208</v>
      </c>
      <c r="BM187" s="236" t="s">
        <v>333</v>
      </c>
    </row>
    <row r="188" s="2" customFormat="1" ht="16.5" customHeight="1">
      <c r="A188" s="35"/>
      <c r="B188" s="36"/>
      <c r="C188" s="224" t="s">
        <v>334</v>
      </c>
      <c r="D188" s="224" t="s">
        <v>144</v>
      </c>
      <c r="E188" s="225" t="s">
        <v>335</v>
      </c>
      <c r="F188" s="226" t="s">
        <v>336</v>
      </c>
      <c r="G188" s="227" t="s">
        <v>324</v>
      </c>
      <c r="H188" s="228">
        <v>7</v>
      </c>
      <c r="I188" s="229"/>
      <c r="J188" s="230">
        <f>ROUND(I188*H188,2)</f>
        <v>0</v>
      </c>
      <c r="K188" s="231"/>
      <c r="L188" s="41"/>
      <c r="M188" s="232" t="s">
        <v>1</v>
      </c>
      <c r="N188" s="233" t="s">
        <v>41</v>
      </c>
      <c r="O188" s="88"/>
      <c r="P188" s="234">
        <f>O188*H188</f>
        <v>0</v>
      </c>
      <c r="Q188" s="234">
        <v>0</v>
      </c>
      <c r="R188" s="234">
        <f>Q188*H188</f>
        <v>0</v>
      </c>
      <c r="S188" s="234">
        <v>0</v>
      </c>
      <c r="T188" s="23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6" t="s">
        <v>208</v>
      </c>
      <c r="AT188" s="236" t="s">
        <v>144</v>
      </c>
      <c r="AU188" s="236" t="s">
        <v>86</v>
      </c>
      <c r="AY188" s="14" t="s">
        <v>142</v>
      </c>
      <c r="BE188" s="237">
        <f>IF(N188="základní",J188,0)</f>
        <v>0</v>
      </c>
      <c r="BF188" s="237">
        <f>IF(N188="snížená",J188,0)</f>
        <v>0</v>
      </c>
      <c r="BG188" s="237">
        <f>IF(N188="zákl. přenesená",J188,0)</f>
        <v>0</v>
      </c>
      <c r="BH188" s="237">
        <f>IF(N188="sníž. přenesená",J188,0)</f>
        <v>0</v>
      </c>
      <c r="BI188" s="237">
        <f>IF(N188="nulová",J188,0)</f>
        <v>0</v>
      </c>
      <c r="BJ188" s="14" t="s">
        <v>84</v>
      </c>
      <c r="BK188" s="237">
        <f>ROUND(I188*H188,2)</f>
        <v>0</v>
      </c>
      <c r="BL188" s="14" t="s">
        <v>208</v>
      </c>
      <c r="BM188" s="236" t="s">
        <v>337</v>
      </c>
    </row>
    <row r="189" s="2" customFormat="1" ht="16.5" customHeight="1">
      <c r="A189" s="35"/>
      <c r="B189" s="36"/>
      <c r="C189" s="224" t="s">
        <v>338</v>
      </c>
      <c r="D189" s="224" t="s">
        <v>144</v>
      </c>
      <c r="E189" s="225" t="s">
        <v>339</v>
      </c>
      <c r="F189" s="226" t="s">
        <v>340</v>
      </c>
      <c r="G189" s="227" t="s">
        <v>324</v>
      </c>
      <c r="H189" s="228">
        <v>7</v>
      </c>
      <c r="I189" s="229"/>
      <c r="J189" s="230">
        <f>ROUND(I189*H189,2)</f>
        <v>0</v>
      </c>
      <c r="K189" s="231"/>
      <c r="L189" s="41"/>
      <c r="M189" s="232" t="s">
        <v>1</v>
      </c>
      <c r="N189" s="233" t="s">
        <v>41</v>
      </c>
      <c r="O189" s="88"/>
      <c r="P189" s="234">
        <f>O189*H189</f>
        <v>0</v>
      </c>
      <c r="Q189" s="234">
        <v>0</v>
      </c>
      <c r="R189" s="234">
        <f>Q189*H189</f>
        <v>0</v>
      </c>
      <c r="S189" s="234">
        <v>0</v>
      </c>
      <c r="T189" s="23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6" t="s">
        <v>208</v>
      </c>
      <c r="AT189" s="236" t="s">
        <v>144</v>
      </c>
      <c r="AU189" s="236" t="s">
        <v>86</v>
      </c>
      <c r="AY189" s="14" t="s">
        <v>142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4" t="s">
        <v>84</v>
      </c>
      <c r="BK189" s="237">
        <f>ROUND(I189*H189,2)</f>
        <v>0</v>
      </c>
      <c r="BL189" s="14" t="s">
        <v>208</v>
      </c>
      <c r="BM189" s="236" t="s">
        <v>341</v>
      </c>
    </row>
    <row r="190" s="2" customFormat="1" ht="16.5" customHeight="1">
      <c r="A190" s="35"/>
      <c r="B190" s="36"/>
      <c r="C190" s="224" t="s">
        <v>342</v>
      </c>
      <c r="D190" s="224" t="s">
        <v>144</v>
      </c>
      <c r="E190" s="225" t="s">
        <v>343</v>
      </c>
      <c r="F190" s="226" t="s">
        <v>344</v>
      </c>
      <c r="G190" s="227" t="s">
        <v>324</v>
      </c>
      <c r="H190" s="228">
        <v>7</v>
      </c>
      <c r="I190" s="229"/>
      <c r="J190" s="230">
        <f>ROUND(I190*H190,2)</f>
        <v>0</v>
      </c>
      <c r="K190" s="231"/>
      <c r="L190" s="41"/>
      <c r="M190" s="232" t="s">
        <v>1</v>
      </c>
      <c r="N190" s="233" t="s">
        <v>41</v>
      </c>
      <c r="O190" s="88"/>
      <c r="P190" s="234">
        <f>O190*H190</f>
        <v>0</v>
      </c>
      <c r="Q190" s="234">
        <v>0</v>
      </c>
      <c r="R190" s="234">
        <f>Q190*H190</f>
        <v>0</v>
      </c>
      <c r="S190" s="234">
        <v>0</v>
      </c>
      <c r="T190" s="23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6" t="s">
        <v>208</v>
      </c>
      <c r="AT190" s="236" t="s">
        <v>144</v>
      </c>
      <c r="AU190" s="236" t="s">
        <v>86</v>
      </c>
      <c r="AY190" s="14" t="s">
        <v>142</v>
      </c>
      <c r="BE190" s="237">
        <f>IF(N190="základní",J190,0)</f>
        <v>0</v>
      </c>
      <c r="BF190" s="237">
        <f>IF(N190="snížená",J190,0)</f>
        <v>0</v>
      </c>
      <c r="BG190" s="237">
        <f>IF(N190="zákl. přenesená",J190,0)</f>
        <v>0</v>
      </c>
      <c r="BH190" s="237">
        <f>IF(N190="sníž. přenesená",J190,0)</f>
        <v>0</v>
      </c>
      <c r="BI190" s="237">
        <f>IF(N190="nulová",J190,0)</f>
        <v>0</v>
      </c>
      <c r="BJ190" s="14" t="s">
        <v>84</v>
      </c>
      <c r="BK190" s="237">
        <f>ROUND(I190*H190,2)</f>
        <v>0</v>
      </c>
      <c r="BL190" s="14" t="s">
        <v>208</v>
      </c>
      <c r="BM190" s="236" t="s">
        <v>345</v>
      </c>
    </row>
    <row r="191" s="2" customFormat="1" ht="16.5" customHeight="1">
      <c r="A191" s="35"/>
      <c r="B191" s="36"/>
      <c r="C191" s="224" t="s">
        <v>346</v>
      </c>
      <c r="D191" s="224" t="s">
        <v>144</v>
      </c>
      <c r="E191" s="225" t="s">
        <v>347</v>
      </c>
      <c r="F191" s="226" t="s">
        <v>348</v>
      </c>
      <c r="G191" s="227" t="s">
        <v>324</v>
      </c>
      <c r="H191" s="228">
        <v>7</v>
      </c>
      <c r="I191" s="229"/>
      <c r="J191" s="230">
        <f>ROUND(I191*H191,2)</f>
        <v>0</v>
      </c>
      <c r="K191" s="231"/>
      <c r="L191" s="41"/>
      <c r="M191" s="232" t="s">
        <v>1</v>
      </c>
      <c r="N191" s="233" t="s">
        <v>41</v>
      </c>
      <c r="O191" s="88"/>
      <c r="P191" s="234">
        <f>O191*H191</f>
        <v>0</v>
      </c>
      <c r="Q191" s="234">
        <v>0</v>
      </c>
      <c r="R191" s="234">
        <f>Q191*H191</f>
        <v>0</v>
      </c>
      <c r="S191" s="234">
        <v>0</v>
      </c>
      <c r="T191" s="23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6" t="s">
        <v>208</v>
      </c>
      <c r="AT191" s="236" t="s">
        <v>144</v>
      </c>
      <c r="AU191" s="236" t="s">
        <v>86</v>
      </c>
      <c r="AY191" s="14" t="s">
        <v>142</v>
      </c>
      <c r="BE191" s="237">
        <f>IF(N191="základní",J191,0)</f>
        <v>0</v>
      </c>
      <c r="BF191" s="237">
        <f>IF(N191="snížená",J191,0)</f>
        <v>0</v>
      </c>
      <c r="BG191" s="237">
        <f>IF(N191="zákl. přenesená",J191,0)</f>
        <v>0</v>
      </c>
      <c r="BH191" s="237">
        <f>IF(N191="sníž. přenesená",J191,0)</f>
        <v>0</v>
      </c>
      <c r="BI191" s="237">
        <f>IF(N191="nulová",J191,0)</f>
        <v>0</v>
      </c>
      <c r="BJ191" s="14" t="s">
        <v>84</v>
      </c>
      <c r="BK191" s="237">
        <f>ROUND(I191*H191,2)</f>
        <v>0</v>
      </c>
      <c r="BL191" s="14" t="s">
        <v>208</v>
      </c>
      <c r="BM191" s="236" t="s">
        <v>349</v>
      </c>
    </row>
    <row r="192" s="2" customFormat="1" ht="16.5" customHeight="1">
      <c r="A192" s="35"/>
      <c r="B192" s="36"/>
      <c r="C192" s="224" t="s">
        <v>350</v>
      </c>
      <c r="D192" s="224" t="s">
        <v>144</v>
      </c>
      <c r="E192" s="225" t="s">
        <v>351</v>
      </c>
      <c r="F192" s="226" t="s">
        <v>352</v>
      </c>
      <c r="G192" s="227" t="s">
        <v>324</v>
      </c>
      <c r="H192" s="228">
        <v>7</v>
      </c>
      <c r="I192" s="229"/>
      <c r="J192" s="230">
        <f>ROUND(I192*H192,2)</f>
        <v>0</v>
      </c>
      <c r="K192" s="231"/>
      <c r="L192" s="41"/>
      <c r="M192" s="232" t="s">
        <v>1</v>
      </c>
      <c r="N192" s="233" t="s">
        <v>41</v>
      </c>
      <c r="O192" s="88"/>
      <c r="P192" s="234">
        <f>O192*H192</f>
        <v>0</v>
      </c>
      <c r="Q192" s="234">
        <v>0</v>
      </c>
      <c r="R192" s="234">
        <f>Q192*H192</f>
        <v>0</v>
      </c>
      <c r="S192" s="234">
        <v>0</v>
      </c>
      <c r="T192" s="23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6" t="s">
        <v>208</v>
      </c>
      <c r="AT192" s="236" t="s">
        <v>144</v>
      </c>
      <c r="AU192" s="236" t="s">
        <v>86</v>
      </c>
      <c r="AY192" s="14" t="s">
        <v>142</v>
      </c>
      <c r="BE192" s="237">
        <f>IF(N192="základní",J192,0)</f>
        <v>0</v>
      </c>
      <c r="BF192" s="237">
        <f>IF(N192="snížená",J192,0)</f>
        <v>0</v>
      </c>
      <c r="BG192" s="237">
        <f>IF(N192="zákl. přenesená",J192,0)</f>
        <v>0</v>
      </c>
      <c r="BH192" s="237">
        <f>IF(N192="sníž. přenesená",J192,0)</f>
        <v>0</v>
      </c>
      <c r="BI192" s="237">
        <f>IF(N192="nulová",J192,0)</f>
        <v>0</v>
      </c>
      <c r="BJ192" s="14" t="s">
        <v>84</v>
      </c>
      <c r="BK192" s="237">
        <f>ROUND(I192*H192,2)</f>
        <v>0</v>
      </c>
      <c r="BL192" s="14" t="s">
        <v>208</v>
      </c>
      <c r="BM192" s="236" t="s">
        <v>353</v>
      </c>
    </row>
    <row r="193" s="2" customFormat="1" ht="16.5" customHeight="1">
      <c r="A193" s="35"/>
      <c r="B193" s="36"/>
      <c r="C193" s="224" t="s">
        <v>354</v>
      </c>
      <c r="D193" s="224" t="s">
        <v>144</v>
      </c>
      <c r="E193" s="225" t="s">
        <v>355</v>
      </c>
      <c r="F193" s="226" t="s">
        <v>356</v>
      </c>
      <c r="G193" s="227" t="s">
        <v>324</v>
      </c>
      <c r="H193" s="228">
        <v>7</v>
      </c>
      <c r="I193" s="229"/>
      <c r="J193" s="230">
        <f>ROUND(I193*H193,2)</f>
        <v>0</v>
      </c>
      <c r="K193" s="231"/>
      <c r="L193" s="41"/>
      <c r="M193" s="232" t="s">
        <v>1</v>
      </c>
      <c r="N193" s="233" t="s">
        <v>41</v>
      </c>
      <c r="O193" s="88"/>
      <c r="P193" s="234">
        <f>O193*H193</f>
        <v>0</v>
      </c>
      <c r="Q193" s="234">
        <v>0</v>
      </c>
      <c r="R193" s="234">
        <f>Q193*H193</f>
        <v>0</v>
      </c>
      <c r="S193" s="234">
        <v>0</v>
      </c>
      <c r="T193" s="23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6" t="s">
        <v>208</v>
      </c>
      <c r="AT193" s="236" t="s">
        <v>144</v>
      </c>
      <c r="AU193" s="236" t="s">
        <v>86</v>
      </c>
      <c r="AY193" s="14" t="s">
        <v>142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4" t="s">
        <v>84</v>
      </c>
      <c r="BK193" s="237">
        <f>ROUND(I193*H193,2)</f>
        <v>0</v>
      </c>
      <c r="BL193" s="14" t="s">
        <v>208</v>
      </c>
      <c r="BM193" s="236" t="s">
        <v>357</v>
      </c>
    </row>
    <row r="194" s="12" customFormat="1" ht="22.8" customHeight="1">
      <c r="A194" s="12"/>
      <c r="B194" s="208"/>
      <c r="C194" s="209"/>
      <c r="D194" s="210" t="s">
        <v>75</v>
      </c>
      <c r="E194" s="222" t="s">
        <v>358</v>
      </c>
      <c r="F194" s="222" t="s">
        <v>359</v>
      </c>
      <c r="G194" s="209"/>
      <c r="H194" s="209"/>
      <c r="I194" s="212"/>
      <c r="J194" s="223">
        <f>BK194</f>
        <v>0</v>
      </c>
      <c r="K194" s="209"/>
      <c r="L194" s="214"/>
      <c r="M194" s="215"/>
      <c r="N194" s="216"/>
      <c r="O194" s="216"/>
      <c r="P194" s="217">
        <f>SUM(P195:P201)</f>
        <v>0</v>
      </c>
      <c r="Q194" s="216"/>
      <c r="R194" s="217">
        <f>SUM(R195:R201)</f>
        <v>0</v>
      </c>
      <c r="S194" s="216"/>
      <c r="T194" s="218">
        <f>SUM(T195:T201)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9" t="s">
        <v>86</v>
      </c>
      <c r="AT194" s="220" t="s">
        <v>75</v>
      </c>
      <c r="AU194" s="220" t="s">
        <v>84</v>
      </c>
      <c r="AY194" s="219" t="s">
        <v>142</v>
      </c>
      <c r="BK194" s="221">
        <f>SUM(BK195:BK201)</f>
        <v>0</v>
      </c>
    </row>
    <row r="195" s="2" customFormat="1" ht="24.15" customHeight="1">
      <c r="A195" s="35"/>
      <c r="B195" s="36"/>
      <c r="C195" s="224" t="s">
        <v>360</v>
      </c>
      <c r="D195" s="224" t="s">
        <v>144</v>
      </c>
      <c r="E195" s="225" t="s">
        <v>361</v>
      </c>
      <c r="F195" s="226" t="s">
        <v>362</v>
      </c>
      <c r="G195" s="227" t="s">
        <v>324</v>
      </c>
      <c r="H195" s="228">
        <v>5</v>
      </c>
      <c r="I195" s="229"/>
      <c r="J195" s="230">
        <f>ROUND(I195*H195,2)</f>
        <v>0</v>
      </c>
      <c r="K195" s="231"/>
      <c r="L195" s="41"/>
      <c r="M195" s="232" t="s">
        <v>1</v>
      </c>
      <c r="N195" s="233" t="s">
        <v>41</v>
      </c>
      <c r="O195" s="88"/>
      <c r="P195" s="234">
        <f>O195*H195</f>
        <v>0</v>
      </c>
      <c r="Q195" s="234">
        <v>0</v>
      </c>
      <c r="R195" s="234">
        <f>Q195*H195</f>
        <v>0</v>
      </c>
      <c r="S195" s="234">
        <v>0</v>
      </c>
      <c r="T195" s="23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6" t="s">
        <v>208</v>
      </c>
      <c r="AT195" s="236" t="s">
        <v>144</v>
      </c>
      <c r="AU195" s="236" t="s">
        <v>86</v>
      </c>
      <c r="AY195" s="14" t="s">
        <v>142</v>
      </c>
      <c r="BE195" s="237">
        <f>IF(N195="základní",J195,0)</f>
        <v>0</v>
      </c>
      <c r="BF195" s="237">
        <f>IF(N195="snížená",J195,0)</f>
        <v>0</v>
      </c>
      <c r="BG195" s="237">
        <f>IF(N195="zákl. přenesená",J195,0)</f>
        <v>0</v>
      </c>
      <c r="BH195" s="237">
        <f>IF(N195="sníž. přenesená",J195,0)</f>
        <v>0</v>
      </c>
      <c r="BI195" s="237">
        <f>IF(N195="nulová",J195,0)</f>
        <v>0</v>
      </c>
      <c r="BJ195" s="14" t="s">
        <v>84</v>
      </c>
      <c r="BK195" s="237">
        <f>ROUND(I195*H195,2)</f>
        <v>0</v>
      </c>
      <c r="BL195" s="14" t="s">
        <v>208</v>
      </c>
      <c r="BM195" s="236" t="s">
        <v>363</v>
      </c>
    </row>
    <row r="196" s="2" customFormat="1">
      <c r="A196" s="35"/>
      <c r="B196" s="36"/>
      <c r="C196" s="37"/>
      <c r="D196" s="249" t="s">
        <v>283</v>
      </c>
      <c r="E196" s="37"/>
      <c r="F196" s="250" t="s">
        <v>364</v>
      </c>
      <c r="G196" s="37"/>
      <c r="H196" s="37"/>
      <c r="I196" s="251"/>
      <c r="J196" s="37"/>
      <c r="K196" s="37"/>
      <c r="L196" s="41"/>
      <c r="M196" s="252"/>
      <c r="N196" s="253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283</v>
      </c>
      <c r="AU196" s="14" t="s">
        <v>86</v>
      </c>
    </row>
    <row r="197" s="2" customFormat="1" ht="37.8" customHeight="1">
      <c r="A197" s="35"/>
      <c r="B197" s="36"/>
      <c r="C197" s="224" t="s">
        <v>365</v>
      </c>
      <c r="D197" s="224" t="s">
        <v>144</v>
      </c>
      <c r="E197" s="225" t="s">
        <v>366</v>
      </c>
      <c r="F197" s="226" t="s">
        <v>367</v>
      </c>
      <c r="G197" s="227" t="s">
        <v>324</v>
      </c>
      <c r="H197" s="228">
        <v>1</v>
      </c>
      <c r="I197" s="229"/>
      <c r="J197" s="230">
        <f>ROUND(I197*H197,2)</f>
        <v>0</v>
      </c>
      <c r="K197" s="231"/>
      <c r="L197" s="41"/>
      <c r="M197" s="232" t="s">
        <v>1</v>
      </c>
      <c r="N197" s="233" t="s">
        <v>41</v>
      </c>
      <c r="O197" s="88"/>
      <c r="P197" s="234">
        <f>O197*H197</f>
        <v>0</v>
      </c>
      <c r="Q197" s="234">
        <v>0</v>
      </c>
      <c r="R197" s="234">
        <f>Q197*H197</f>
        <v>0</v>
      </c>
      <c r="S197" s="234">
        <v>0</v>
      </c>
      <c r="T197" s="23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6" t="s">
        <v>208</v>
      </c>
      <c r="AT197" s="236" t="s">
        <v>144</v>
      </c>
      <c r="AU197" s="236" t="s">
        <v>86</v>
      </c>
      <c r="AY197" s="14" t="s">
        <v>142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4" t="s">
        <v>84</v>
      </c>
      <c r="BK197" s="237">
        <f>ROUND(I197*H197,2)</f>
        <v>0</v>
      </c>
      <c r="BL197" s="14" t="s">
        <v>208</v>
      </c>
      <c r="BM197" s="236" t="s">
        <v>368</v>
      </c>
    </row>
    <row r="198" s="2" customFormat="1">
      <c r="A198" s="35"/>
      <c r="B198" s="36"/>
      <c r="C198" s="37"/>
      <c r="D198" s="249" t="s">
        <v>283</v>
      </c>
      <c r="E198" s="37"/>
      <c r="F198" s="250" t="s">
        <v>364</v>
      </c>
      <c r="G198" s="37"/>
      <c r="H198" s="37"/>
      <c r="I198" s="251"/>
      <c r="J198" s="37"/>
      <c r="K198" s="37"/>
      <c r="L198" s="41"/>
      <c r="M198" s="252"/>
      <c r="N198" s="253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283</v>
      </c>
      <c r="AU198" s="14" t="s">
        <v>86</v>
      </c>
    </row>
    <row r="199" s="2" customFormat="1" ht="37.8" customHeight="1">
      <c r="A199" s="35"/>
      <c r="B199" s="36"/>
      <c r="C199" s="224" t="s">
        <v>369</v>
      </c>
      <c r="D199" s="224" t="s">
        <v>144</v>
      </c>
      <c r="E199" s="225" t="s">
        <v>370</v>
      </c>
      <c r="F199" s="226" t="s">
        <v>371</v>
      </c>
      <c r="G199" s="227" t="s">
        <v>324</v>
      </c>
      <c r="H199" s="228">
        <v>1</v>
      </c>
      <c r="I199" s="229"/>
      <c r="J199" s="230">
        <f>ROUND(I199*H199,2)</f>
        <v>0</v>
      </c>
      <c r="K199" s="231"/>
      <c r="L199" s="41"/>
      <c r="M199" s="232" t="s">
        <v>1</v>
      </c>
      <c r="N199" s="233" t="s">
        <v>41</v>
      </c>
      <c r="O199" s="88"/>
      <c r="P199" s="234">
        <f>O199*H199</f>
        <v>0</v>
      </c>
      <c r="Q199" s="234">
        <v>0</v>
      </c>
      <c r="R199" s="234">
        <f>Q199*H199</f>
        <v>0</v>
      </c>
      <c r="S199" s="234">
        <v>0</v>
      </c>
      <c r="T199" s="23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6" t="s">
        <v>208</v>
      </c>
      <c r="AT199" s="236" t="s">
        <v>144</v>
      </c>
      <c r="AU199" s="236" t="s">
        <v>86</v>
      </c>
      <c r="AY199" s="14" t="s">
        <v>142</v>
      </c>
      <c r="BE199" s="237">
        <f>IF(N199="základní",J199,0)</f>
        <v>0</v>
      </c>
      <c r="BF199" s="237">
        <f>IF(N199="snížená",J199,0)</f>
        <v>0</v>
      </c>
      <c r="BG199" s="237">
        <f>IF(N199="zákl. přenesená",J199,0)</f>
        <v>0</v>
      </c>
      <c r="BH199" s="237">
        <f>IF(N199="sníž. přenesená",J199,0)</f>
        <v>0</v>
      </c>
      <c r="BI199" s="237">
        <f>IF(N199="nulová",J199,0)</f>
        <v>0</v>
      </c>
      <c r="BJ199" s="14" t="s">
        <v>84</v>
      </c>
      <c r="BK199" s="237">
        <f>ROUND(I199*H199,2)</f>
        <v>0</v>
      </c>
      <c r="BL199" s="14" t="s">
        <v>208</v>
      </c>
      <c r="BM199" s="236" t="s">
        <v>372</v>
      </c>
    </row>
    <row r="200" s="2" customFormat="1">
      <c r="A200" s="35"/>
      <c r="B200" s="36"/>
      <c r="C200" s="37"/>
      <c r="D200" s="249" t="s">
        <v>283</v>
      </c>
      <c r="E200" s="37"/>
      <c r="F200" s="250" t="s">
        <v>373</v>
      </c>
      <c r="G200" s="37"/>
      <c r="H200" s="37"/>
      <c r="I200" s="251"/>
      <c r="J200" s="37"/>
      <c r="K200" s="37"/>
      <c r="L200" s="41"/>
      <c r="M200" s="252"/>
      <c r="N200" s="253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283</v>
      </c>
      <c r="AU200" s="14" t="s">
        <v>86</v>
      </c>
    </row>
    <row r="201" s="2" customFormat="1" ht="24.15" customHeight="1">
      <c r="A201" s="35"/>
      <c r="B201" s="36"/>
      <c r="C201" s="224" t="s">
        <v>374</v>
      </c>
      <c r="D201" s="224" t="s">
        <v>144</v>
      </c>
      <c r="E201" s="225" t="s">
        <v>375</v>
      </c>
      <c r="F201" s="226" t="s">
        <v>376</v>
      </c>
      <c r="G201" s="227" t="s">
        <v>293</v>
      </c>
      <c r="H201" s="254"/>
      <c r="I201" s="229"/>
      <c r="J201" s="230">
        <f>ROUND(I201*H201,2)</f>
        <v>0</v>
      </c>
      <c r="K201" s="231"/>
      <c r="L201" s="41"/>
      <c r="M201" s="232" t="s">
        <v>1</v>
      </c>
      <c r="N201" s="233" t="s">
        <v>41</v>
      </c>
      <c r="O201" s="88"/>
      <c r="P201" s="234">
        <f>O201*H201</f>
        <v>0</v>
      </c>
      <c r="Q201" s="234">
        <v>0</v>
      </c>
      <c r="R201" s="234">
        <f>Q201*H201</f>
        <v>0</v>
      </c>
      <c r="S201" s="234">
        <v>0</v>
      </c>
      <c r="T201" s="23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6" t="s">
        <v>208</v>
      </c>
      <c r="AT201" s="236" t="s">
        <v>144</v>
      </c>
      <c r="AU201" s="236" t="s">
        <v>86</v>
      </c>
      <c r="AY201" s="14" t="s">
        <v>142</v>
      </c>
      <c r="BE201" s="237">
        <f>IF(N201="základní",J201,0)</f>
        <v>0</v>
      </c>
      <c r="BF201" s="237">
        <f>IF(N201="snížená",J201,0)</f>
        <v>0</v>
      </c>
      <c r="BG201" s="237">
        <f>IF(N201="zákl. přenesená",J201,0)</f>
        <v>0</v>
      </c>
      <c r="BH201" s="237">
        <f>IF(N201="sníž. přenesená",J201,0)</f>
        <v>0</v>
      </c>
      <c r="BI201" s="237">
        <f>IF(N201="nulová",J201,0)</f>
        <v>0</v>
      </c>
      <c r="BJ201" s="14" t="s">
        <v>84</v>
      </c>
      <c r="BK201" s="237">
        <f>ROUND(I201*H201,2)</f>
        <v>0</v>
      </c>
      <c r="BL201" s="14" t="s">
        <v>208</v>
      </c>
      <c r="BM201" s="236" t="s">
        <v>377</v>
      </c>
    </row>
    <row r="202" s="12" customFormat="1" ht="22.8" customHeight="1">
      <c r="A202" s="12"/>
      <c r="B202" s="208"/>
      <c r="C202" s="209"/>
      <c r="D202" s="210" t="s">
        <v>75</v>
      </c>
      <c r="E202" s="222" t="s">
        <v>378</v>
      </c>
      <c r="F202" s="222" t="s">
        <v>379</v>
      </c>
      <c r="G202" s="209"/>
      <c r="H202" s="209"/>
      <c r="I202" s="212"/>
      <c r="J202" s="223">
        <f>BK202</f>
        <v>0</v>
      </c>
      <c r="K202" s="209"/>
      <c r="L202" s="214"/>
      <c r="M202" s="215"/>
      <c r="N202" s="216"/>
      <c r="O202" s="216"/>
      <c r="P202" s="217">
        <f>SUM(P203:P212)</f>
        <v>0</v>
      </c>
      <c r="Q202" s="216"/>
      <c r="R202" s="217">
        <f>SUM(R203:R212)</f>
        <v>0</v>
      </c>
      <c r="S202" s="216"/>
      <c r="T202" s="218">
        <f>SUM(T203:T212)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9" t="s">
        <v>86</v>
      </c>
      <c r="AT202" s="220" t="s">
        <v>75</v>
      </c>
      <c r="AU202" s="220" t="s">
        <v>84</v>
      </c>
      <c r="AY202" s="219" t="s">
        <v>142</v>
      </c>
      <c r="BK202" s="221">
        <f>SUM(BK203:BK212)</f>
        <v>0</v>
      </c>
    </row>
    <row r="203" s="2" customFormat="1" ht="33" customHeight="1">
      <c r="A203" s="35"/>
      <c r="B203" s="36"/>
      <c r="C203" s="224" t="s">
        <v>380</v>
      </c>
      <c r="D203" s="224" t="s">
        <v>144</v>
      </c>
      <c r="E203" s="225" t="s">
        <v>381</v>
      </c>
      <c r="F203" s="226" t="s">
        <v>382</v>
      </c>
      <c r="G203" s="227" t="s">
        <v>193</v>
      </c>
      <c r="H203" s="228">
        <v>32.5</v>
      </c>
      <c r="I203" s="229"/>
      <c r="J203" s="230">
        <f>ROUND(I203*H203,2)</f>
        <v>0</v>
      </c>
      <c r="K203" s="231"/>
      <c r="L203" s="41"/>
      <c r="M203" s="232" t="s">
        <v>1</v>
      </c>
      <c r="N203" s="233" t="s">
        <v>41</v>
      </c>
      <c r="O203" s="88"/>
      <c r="P203" s="234">
        <f>O203*H203</f>
        <v>0</v>
      </c>
      <c r="Q203" s="234">
        <v>0</v>
      </c>
      <c r="R203" s="234">
        <f>Q203*H203</f>
        <v>0</v>
      </c>
      <c r="S203" s="234">
        <v>0</v>
      </c>
      <c r="T203" s="23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6" t="s">
        <v>208</v>
      </c>
      <c r="AT203" s="236" t="s">
        <v>144</v>
      </c>
      <c r="AU203" s="236" t="s">
        <v>86</v>
      </c>
      <c r="AY203" s="14" t="s">
        <v>142</v>
      </c>
      <c r="BE203" s="237">
        <f>IF(N203="základní",J203,0)</f>
        <v>0</v>
      </c>
      <c r="BF203" s="237">
        <f>IF(N203="snížená",J203,0)</f>
        <v>0</v>
      </c>
      <c r="BG203" s="237">
        <f>IF(N203="zákl. přenesená",J203,0)</f>
        <v>0</v>
      </c>
      <c r="BH203" s="237">
        <f>IF(N203="sníž. přenesená",J203,0)</f>
        <v>0</v>
      </c>
      <c r="BI203" s="237">
        <f>IF(N203="nulová",J203,0)</f>
        <v>0</v>
      </c>
      <c r="BJ203" s="14" t="s">
        <v>84</v>
      </c>
      <c r="BK203" s="237">
        <f>ROUND(I203*H203,2)</f>
        <v>0</v>
      </c>
      <c r="BL203" s="14" t="s">
        <v>208</v>
      </c>
      <c r="BM203" s="236" t="s">
        <v>383</v>
      </c>
    </row>
    <row r="204" s="2" customFormat="1">
      <c r="A204" s="35"/>
      <c r="B204" s="36"/>
      <c r="C204" s="37"/>
      <c r="D204" s="249" t="s">
        <v>283</v>
      </c>
      <c r="E204" s="37"/>
      <c r="F204" s="250" t="s">
        <v>384</v>
      </c>
      <c r="G204" s="37"/>
      <c r="H204" s="37"/>
      <c r="I204" s="251"/>
      <c r="J204" s="37"/>
      <c r="K204" s="37"/>
      <c r="L204" s="41"/>
      <c r="M204" s="252"/>
      <c r="N204" s="253"/>
      <c r="O204" s="88"/>
      <c r="P204" s="88"/>
      <c r="Q204" s="88"/>
      <c r="R204" s="88"/>
      <c r="S204" s="88"/>
      <c r="T204" s="89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4" t="s">
        <v>283</v>
      </c>
      <c r="AU204" s="14" t="s">
        <v>86</v>
      </c>
    </row>
    <row r="205" s="2" customFormat="1" ht="24.15" customHeight="1">
      <c r="A205" s="35"/>
      <c r="B205" s="36"/>
      <c r="C205" s="224" t="s">
        <v>385</v>
      </c>
      <c r="D205" s="224" t="s">
        <v>144</v>
      </c>
      <c r="E205" s="225" t="s">
        <v>386</v>
      </c>
      <c r="F205" s="226" t="s">
        <v>387</v>
      </c>
      <c r="G205" s="227" t="s">
        <v>193</v>
      </c>
      <c r="H205" s="228">
        <v>35.75</v>
      </c>
      <c r="I205" s="229"/>
      <c r="J205" s="230">
        <f>ROUND(I205*H205,2)</f>
        <v>0</v>
      </c>
      <c r="K205" s="231"/>
      <c r="L205" s="41"/>
      <c r="M205" s="232" t="s">
        <v>1</v>
      </c>
      <c r="N205" s="233" t="s">
        <v>41</v>
      </c>
      <c r="O205" s="88"/>
      <c r="P205" s="234">
        <f>O205*H205</f>
        <v>0</v>
      </c>
      <c r="Q205" s="234">
        <v>0</v>
      </c>
      <c r="R205" s="234">
        <f>Q205*H205</f>
        <v>0</v>
      </c>
      <c r="S205" s="234">
        <v>0</v>
      </c>
      <c r="T205" s="23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6" t="s">
        <v>208</v>
      </c>
      <c r="AT205" s="236" t="s">
        <v>144</v>
      </c>
      <c r="AU205" s="236" t="s">
        <v>86</v>
      </c>
      <c r="AY205" s="14" t="s">
        <v>142</v>
      </c>
      <c r="BE205" s="237">
        <f>IF(N205="základní",J205,0)</f>
        <v>0</v>
      </c>
      <c r="BF205" s="237">
        <f>IF(N205="snížená",J205,0)</f>
        <v>0</v>
      </c>
      <c r="BG205" s="237">
        <f>IF(N205="zákl. přenesená",J205,0)</f>
        <v>0</v>
      </c>
      <c r="BH205" s="237">
        <f>IF(N205="sníž. přenesená",J205,0)</f>
        <v>0</v>
      </c>
      <c r="BI205" s="237">
        <f>IF(N205="nulová",J205,0)</f>
        <v>0</v>
      </c>
      <c r="BJ205" s="14" t="s">
        <v>84</v>
      </c>
      <c r="BK205" s="237">
        <f>ROUND(I205*H205,2)</f>
        <v>0</v>
      </c>
      <c r="BL205" s="14" t="s">
        <v>208</v>
      </c>
      <c r="BM205" s="236" t="s">
        <v>388</v>
      </c>
    </row>
    <row r="206" s="2" customFormat="1">
      <c r="A206" s="35"/>
      <c r="B206" s="36"/>
      <c r="C206" s="37"/>
      <c r="D206" s="249" t="s">
        <v>283</v>
      </c>
      <c r="E206" s="37"/>
      <c r="F206" s="250" t="s">
        <v>389</v>
      </c>
      <c r="G206" s="37"/>
      <c r="H206" s="37"/>
      <c r="I206" s="251"/>
      <c r="J206" s="37"/>
      <c r="K206" s="37"/>
      <c r="L206" s="41"/>
      <c r="M206" s="252"/>
      <c r="N206" s="253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283</v>
      </c>
      <c r="AU206" s="14" t="s">
        <v>86</v>
      </c>
    </row>
    <row r="207" s="2" customFormat="1" ht="24.15" customHeight="1">
      <c r="A207" s="35"/>
      <c r="B207" s="36"/>
      <c r="C207" s="238" t="s">
        <v>390</v>
      </c>
      <c r="D207" s="238" t="s">
        <v>182</v>
      </c>
      <c r="E207" s="239" t="s">
        <v>391</v>
      </c>
      <c r="F207" s="240" t="s">
        <v>392</v>
      </c>
      <c r="G207" s="241" t="s">
        <v>193</v>
      </c>
      <c r="H207" s="242">
        <v>41.113</v>
      </c>
      <c r="I207" s="243"/>
      <c r="J207" s="244">
        <f>ROUND(I207*H207,2)</f>
        <v>0</v>
      </c>
      <c r="K207" s="245"/>
      <c r="L207" s="246"/>
      <c r="M207" s="247" t="s">
        <v>1</v>
      </c>
      <c r="N207" s="248" t="s">
        <v>41</v>
      </c>
      <c r="O207" s="88"/>
      <c r="P207" s="234">
        <f>O207*H207</f>
        <v>0</v>
      </c>
      <c r="Q207" s="234">
        <v>0</v>
      </c>
      <c r="R207" s="234">
        <f>Q207*H207</f>
        <v>0</v>
      </c>
      <c r="S207" s="234">
        <v>0</v>
      </c>
      <c r="T207" s="23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6" t="s">
        <v>279</v>
      </c>
      <c r="AT207" s="236" t="s">
        <v>182</v>
      </c>
      <c r="AU207" s="236" t="s">
        <v>86</v>
      </c>
      <c r="AY207" s="14" t="s">
        <v>142</v>
      </c>
      <c r="BE207" s="237">
        <f>IF(N207="základní",J207,0)</f>
        <v>0</v>
      </c>
      <c r="BF207" s="237">
        <f>IF(N207="snížená",J207,0)</f>
        <v>0</v>
      </c>
      <c r="BG207" s="237">
        <f>IF(N207="zákl. přenesená",J207,0)</f>
        <v>0</v>
      </c>
      <c r="BH207" s="237">
        <f>IF(N207="sníž. přenesená",J207,0)</f>
        <v>0</v>
      </c>
      <c r="BI207" s="237">
        <f>IF(N207="nulová",J207,0)</f>
        <v>0</v>
      </c>
      <c r="BJ207" s="14" t="s">
        <v>84</v>
      </c>
      <c r="BK207" s="237">
        <f>ROUND(I207*H207,2)</f>
        <v>0</v>
      </c>
      <c r="BL207" s="14" t="s">
        <v>208</v>
      </c>
      <c r="BM207" s="236" t="s">
        <v>393</v>
      </c>
    </row>
    <row r="208" s="2" customFormat="1">
      <c r="A208" s="35"/>
      <c r="B208" s="36"/>
      <c r="C208" s="37"/>
      <c r="D208" s="249" t="s">
        <v>283</v>
      </c>
      <c r="E208" s="37"/>
      <c r="F208" s="250" t="s">
        <v>394</v>
      </c>
      <c r="G208" s="37"/>
      <c r="H208" s="37"/>
      <c r="I208" s="251"/>
      <c r="J208" s="37"/>
      <c r="K208" s="37"/>
      <c r="L208" s="41"/>
      <c r="M208" s="252"/>
      <c r="N208" s="253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283</v>
      </c>
      <c r="AU208" s="14" t="s">
        <v>86</v>
      </c>
    </row>
    <row r="209" s="2" customFormat="1" ht="24.15" customHeight="1">
      <c r="A209" s="35"/>
      <c r="B209" s="36"/>
      <c r="C209" s="224" t="s">
        <v>395</v>
      </c>
      <c r="D209" s="224" t="s">
        <v>144</v>
      </c>
      <c r="E209" s="225" t="s">
        <v>396</v>
      </c>
      <c r="F209" s="226" t="s">
        <v>397</v>
      </c>
      <c r="G209" s="227" t="s">
        <v>193</v>
      </c>
      <c r="H209" s="228">
        <v>35.719999999999999</v>
      </c>
      <c r="I209" s="229"/>
      <c r="J209" s="230">
        <f>ROUND(I209*H209,2)</f>
        <v>0</v>
      </c>
      <c r="K209" s="231"/>
      <c r="L209" s="41"/>
      <c r="M209" s="232" t="s">
        <v>1</v>
      </c>
      <c r="N209" s="233" t="s">
        <v>41</v>
      </c>
      <c r="O209" s="88"/>
      <c r="P209" s="234">
        <f>O209*H209</f>
        <v>0</v>
      </c>
      <c r="Q209" s="234">
        <v>0</v>
      </c>
      <c r="R209" s="234">
        <f>Q209*H209</f>
        <v>0</v>
      </c>
      <c r="S209" s="234">
        <v>0</v>
      </c>
      <c r="T209" s="23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6" t="s">
        <v>208</v>
      </c>
      <c r="AT209" s="236" t="s">
        <v>144</v>
      </c>
      <c r="AU209" s="236" t="s">
        <v>86</v>
      </c>
      <c r="AY209" s="14" t="s">
        <v>142</v>
      </c>
      <c r="BE209" s="237">
        <f>IF(N209="základní",J209,0)</f>
        <v>0</v>
      </c>
      <c r="BF209" s="237">
        <f>IF(N209="snížená",J209,0)</f>
        <v>0</v>
      </c>
      <c r="BG209" s="237">
        <f>IF(N209="zákl. přenesená",J209,0)</f>
        <v>0</v>
      </c>
      <c r="BH209" s="237">
        <f>IF(N209="sníž. přenesená",J209,0)</f>
        <v>0</v>
      </c>
      <c r="BI209" s="237">
        <f>IF(N209="nulová",J209,0)</f>
        <v>0</v>
      </c>
      <c r="BJ209" s="14" t="s">
        <v>84</v>
      </c>
      <c r="BK209" s="237">
        <f>ROUND(I209*H209,2)</f>
        <v>0</v>
      </c>
      <c r="BL209" s="14" t="s">
        <v>208</v>
      </c>
      <c r="BM209" s="236" t="s">
        <v>398</v>
      </c>
    </row>
    <row r="210" s="2" customFormat="1" ht="16.5" customHeight="1">
      <c r="A210" s="35"/>
      <c r="B210" s="36"/>
      <c r="C210" s="224" t="s">
        <v>399</v>
      </c>
      <c r="D210" s="224" t="s">
        <v>144</v>
      </c>
      <c r="E210" s="225" t="s">
        <v>400</v>
      </c>
      <c r="F210" s="226" t="s">
        <v>401</v>
      </c>
      <c r="G210" s="227" t="s">
        <v>193</v>
      </c>
      <c r="H210" s="228">
        <v>35.75</v>
      </c>
      <c r="I210" s="229"/>
      <c r="J210" s="230">
        <f>ROUND(I210*H210,2)</f>
        <v>0</v>
      </c>
      <c r="K210" s="231"/>
      <c r="L210" s="41"/>
      <c r="M210" s="232" t="s">
        <v>1</v>
      </c>
      <c r="N210" s="233" t="s">
        <v>41</v>
      </c>
      <c r="O210" s="88"/>
      <c r="P210" s="234">
        <f>O210*H210</f>
        <v>0</v>
      </c>
      <c r="Q210" s="234">
        <v>0</v>
      </c>
      <c r="R210" s="234">
        <f>Q210*H210</f>
        <v>0</v>
      </c>
      <c r="S210" s="234">
        <v>0</v>
      </c>
      <c r="T210" s="23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6" t="s">
        <v>208</v>
      </c>
      <c r="AT210" s="236" t="s">
        <v>144</v>
      </c>
      <c r="AU210" s="236" t="s">
        <v>86</v>
      </c>
      <c r="AY210" s="14" t="s">
        <v>142</v>
      </c>
      <c r="BE210" s="237">
        <f>IF(N210="základní",J210,0)</f>
        <v>0</v>
      </c>
      <c r="BF210" s="237">
        <f>IF(N210="snížená",J210,0)</f>
        <v>0</v>
      </c>
      <c r="BG210" s="237">
        <f>IF(N210="zákl. přenesená",J210,0)</f>
        <v>0</v>
      </c>
      <c r="BH210" s="237">
        <f>IF(N210="sníž. přenesená",J210,0)</f>
        <v>0</v>
      </c>
      <c r="BI210" s="237">
        <f>IF(N210="nulová",J210,0)</f>
        <v>0</v>
      </c>
      <c r="BJ210" s="14" t="s">
        <v>84</v>
      </c>
      <c r="BK210" s="237">
        <f>ROUND(I210*H210,2)</f>
        <v>0</v>
      </c>
      <c r="BL210" s="14" t="s">
        <v>208</v>
      </c>
      <c r="BM210" s="236" t="s">
        <v>402</v>
      </c>
    </row>
    <row r="211" s="2" customFormat="1" ht="24.15" customHeight="1">
      <c r="A211" s="35"/>
      <c r="B211" s="36"/>
      <c r="C211" s="224" t="s">
        <v>403</v>
      </c>
      <c r="D211" s="224" t="s">
        <v>144</v>
      </c>
      <c r="E211" s="225" t="s">
        <v>404</v>
      </c>
      <c r="F211" s="226" t="s">
        <v>405</v>
      </c>
      <c r="G211" s="227" t="s">
        <v>193</v>
      </c>
      <c r="H211" s="228">
        <v>35.75</v>
      </c>
      <c r="I211" s="229"/>
      <c r="J211" s="230">
        <f>ROUND(I211*H211,2)</f>
        <v>0</v>
      </c>
      <c r="K211" s="231"/>
      <c r="L211" s="41"/>
      <c r="M211" s="232" t="s">
        <v>1</v>
      </c>
      <c r="N211" s="233" t="s">
        <v>41</v>
      </c>
      <c r="O211" s="88"/>
      <c r="P211" s="234">
        <f>O211*H211</f>
        <v>0</v>
      </c>
      <c r="Q211" s="234">
        <v>0</v>
      </c>
      <c r="R211" s="234">
        <f>Q211*H211</f>
        <v>0</v>
      </c>
      <c r="S211" s="234">
        <v>0</v>
      </c>
      <c r="T211" s="23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6" t="s">
        <v>208</v>
      </c>
      <c r="AT211" s="236" t="s">
        <v>144</v>
      </c>
      <c r="AU211" s="236" t="s">
        <v>86</v>
      </c>
      <c r="AY211" s="14" t="s">
        <v>142</v>
      </c>
      <c r="BE211" s="237">
        <f>IF(N211="základní",J211,0)</f>
        <v>0</v>
      </c>
      <c r="BF211" s="237">
        <f>IF(N211="snížená",J211,0)</f>
        <v>0</v>
      </c>
      <c r="BG211" s="237">
        <f>IF(N211="zákl. přenesená",J211,0)</f>
        <v>0</v>
      </c>
      <c r="BH211" s="237">
        <f>IF(N211="sníž. přenesená",J211,0)</f>
        <v>0</v>
      </c>
      <c r="BI211" s="237">
        <f>IF(N211="nulová",J211,0)</f>
        <v>0</v>
      </c>
      <c r="BJ211" s="14" t="s">
        <v>84</v>
      </c>
      <c r="BK211" s="237">
        <f>ROUND(I211*H211,2)</f>
        <v>0</v>
      </c>
      <c r="BL211" s="14" t="s">
        <v>208</v>
      </c>
      <c r="BM211" s="236" t="s">
        <v>406</v>
      </c>
    </row>
    <row r="212" s="2" customFormat="1" ht="24.15" customHeight="1">
      <c r="A212" s="35"/>
      <c r="B212" s="36"/>
      <c r="C212" s="224" t="s">
        <v>407</v>
      </c>
      <c r="D212" s="224" t="s">
        <v>144</v>
      </c>
      <c r="E212" s="225" t="s">
        <v>408</v>
      </c>
      <c r="F212" s="226" t="s">
        <v>409</v>
      </c>
      <c r="G212" s="227" t="s">
        <v>293</v>
      </c>
      <c r="H212" s="254"/>
      <c r="I212" s="229"/>
      <c r="J212" s="230">
        <f>ROUND(I212*H212,2)</f>
        <v>0</v>
      </c>
      <c r="K212" s="231"/>
      <c r="L212" s="41"/>
      <c r="M212" s="232" t="s">
        <v>1</v>
      </c>
      <c r="N212" s="233" t="s">
        <v>41</v>
      </c>
      <c r="O212" s="88"/>
      <c r="P212" s="234">
        <f>O212*H212</f>
        <v>0</v>
      </c>
      <c r="Q212" s="234">
        <v>0</v>
      </c>
      <c r="R212" s="234">
        <f>Q212*H212</f>
        <v>0</v>
      </c>
      <c r="S212" s="234">
        <v>0</v>
      </c>
      <c r="T212" s="23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6" t="s">
        <v>208</v>
      </c>
      <c r="AT212" s="236" t="s">
        <v>144</v>
      </c>
      <c r="AU212" s="236" t="s">
        <v>86</v>
      </c>
      <c r="AY212" s="14" t="s">
        <v>142</v>
      </c>
      <c r="BE212" s="237">
        <f>IF(N212="základní",J212,0)</f>
        <v>0</v>
      </c>
      <c r="BF212" s="237">
        <f>IF(N212="snížená",J212,0)</f>
        <v>0</v>
      </c>
      <c r="BG212" s="237">
        <f>IF(N212="zákl. přenesená",J212,0)</f>
        <v>0</v>
      </c>
      <c r="BH212" s="237">
        <f>IF(N212="sníž. přenesená",J212,0)</f>
        <v>0</v>
      </c>
      <c r="BI212" s="237">
        <f>IF(N212="nulová",J212,0)</f>
        <v>0</v>
      </c>
      <c r="BJ212" s="14" t="s">
        <v>84</v>
      </c>
      <c r="BK212" s="237">
        <f>ROUND(I212*H212,2)</f>
        <v>0</v>
      </c>
      <c r="BL212" s="14" t="s">
        <v>208</v>
      </c>
      <c r="BM212" s="236" t="s">
        <v>410</v>
      </c>
    </row>
    <row r="213" s="12" customFormat="1" ht="22.8" customHeight="1">
      <c r="A213" s="12"/>
      <c r="B213" s="208"/>
      <c r="C213" s="209"/>
      <c r="D213" s="210" t="s">
        <v>75</v>
      </c>
      <c r="E213" s="222" t="s">
        <v>411</v>
      </c>
      <c r="F213" s="222" t="s">
        <v>412</v>
      </c>
      <c r="G213" s="209"/>
      <c r="H213" s="209"/>
      <c r="I213" s="212"/>
      <c r="J213" s="223">
        <f>BK213</f>
        <v>0</v>
      </c>
      <c r="K213" s="209"/>
      <c r="L213" s="214"/>
      <c r="M213" s="215"/>
      <c r="N213" s="216"/>
      <c r="O213" s="216"/>
      <c r="P213" s="217">
        <f>SUM(P214:P222)</f>
        <v>0</v>
      </c>
      <c r="Q213" s="216"/>
      <c r="R213" s="217">
        <f>SUM(R214:R222)</f>
        <v>0</v>
      </c>
      <c r="S213" s="216"/>
      <c r="T213" s="218">
        <f>SUM(T214:T222)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9" t="s">
        <v>86</v>
      </c>
      <c r="AT213" s="220" t="s">
        <v>75</v>
      </c>
      <c r="AU213" s="220" t="s">
        <v>84</v>
      </c>
      <c r="AY213" s="219" t="s">
        <v>142</v>
      </c>
      <c r="BK213" s="221">
        <f>SUM(BK214:BK222)</f>
        <v>0</v>
      </c>
    </row>
    <row r="214" s="2" customFormat="1" ht="33" customHeight="1">
      <c r="A214" s="35"/>
      <c r="B214" s="36"/>
      <c r="C214" s="224" t="s">
        <v>413</v>
      </c>
      <c r="D214" s="224" t="s">
        <v>144</v>
      </c>
      <c r="E214" s="225" t="s">
        <v>414</v>
      </c>
      <c r="F214" s="226" t="s">
        <v>415</v>
      </c>
      <c r="G214" s="227" t="s">
        <v>193</v>
      </c>
      <c r="H214" s="228">
        <v>117.404</v>
      </c>
      <c r="I214" s="229"/>
      <c r="J214" s="230">
        <f>ROUND(I214*H214,2)</f>
        <v>0</v>
      </c>
      <c r="K214" s="231"/>
      <c r="L214" s="41"/>
      <c r="M214" s="232" t="s">
        <v>1</v>
      </c>
      <c r="N214" s="233" t="s">
        <v>41</v>
      </c>
      <c r="O214" s="88"/>
      <c r="P214" s="234">
        <f>O214*H214</f>
        <v>0</v>
      </c>
      <c r="Q214" s="234">
        <v>0</v>
      </c>
      <c r="R214" s="234">
        <f>Q214*H214</f>
        <v>0</v>
      </c>
      <c r="S214" s="234">
        <v>0</v>
      </c>
      <c r="T214" s="23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6" t="s">
        <v>208</v>
      </c>
      <c r="AT214" s="236" t="s">
        <v>144</v>
      </c>
      <c r="AU214" s="236" t="s">
        <v>86</v>
      </c>
      <c r="AY214" s="14" t="s">
        <v>142</v>
      </c>
      <c r="BE214" s="237">
        <f>IF(N214="základní",J214,0)</f>
        <v>0</v>
      </c>
      <c r="BF214" s="237">
        <f>IF(N214="snížená",J214,0)</f>
        <v>0</v>
      </c>
      <c r="BG214" s="237">
        <f>IF(N214="zákl. přenesená",J214,0)</f>
        <v>0</v>
      </c>
      <c r="BH214" s="237">
        <f>IF(N214="sníž. přenesená",J214,0)</f>
        <v>0</v>
      </c>
      <c r="BI214" s="237">
        <f>IF(N214="nulová",J214,0)</f>
        <v>0</v>
      </c>
      <c r="BJ214" s="14" t="s">
        <v>84</v>
      </c>
      <c r="BK214" s="237">
        <f>ROUND(I214*H214,2)</f>
        <v>0</v>
      </c>
      <c r="BL214" s="14" t="s">
        <v>208</v>
      </c>
      <c r="BM214" s="236" t="s">
        <v>416</v>
      </c>
    </row>
    <row r="215" s="2" customFormat="1" ht="24.15" customHeight="1">
      <c r="A215" s="35"/>
      <c r="B215" s="36"/>
      <c r="C215" s="238" t="s">
        <v>417</v>
      </c>
      <c r="D215" s="238" t="s">
        <v>182</v>
      </c>
      <c r="E215" s="239" t="s">
        <v>418</v>
      </c>
      <c r="F215" s="240" t="s">
        <v>419</v>
      </c>
      <c r="G215" s="241" t="s">
        <v>193</v>
      </c>
      <c r="H215" s="242">
        <v>129.14400000000001</v>
      </c>
      <c r="I215" s="243"/>
      <c r="J215" s="244">
        <f>ROUND(I215*H215,2)</f>
        <v>0</v>
      </c>
      <c r="K215" s="245"/>
      <c r="L215" s="246"/>
      <c r="M215" s="247" t="s">
        <v>1</v>
      </c>
      <c r="N215" s="248" t="s">
        <v>41</v>
      </c>
      <c r="O215" s="88"/>
      <c r="P215" s="234">
        <f>O215*H215</f>
        <v>0</v>
      </c>
      <c r="Q215" s="234">
        <v>0</v>
      </c>
      <c r="R215" s="234">
        <f>Q215*H215</f>
        <v>0</v>
      </c>
      <c r="S215" s="234">
        <v>0</v>
      </c>
      <c r="T215" s="23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6" t="s">
        <v>279</v>
      </c>
      <c r="AT215" s="236" t="s">
        <v>182</v>
      </c>
      <c r="AU215" s="236" t="s">
        <v>86</v>
      </c>
      <c r="AY215" s="14" t="s">
        <v>142</v>
      </c>
      <c r="BE215" s="237">
        <f>IF(N215="základní",J215,0)</f>
        <v>0</v>
      </c>
      <c r="BF215" s="237">
        <f>IF(N215="snížená",J215,0)</f>
        <v>0</v>
      </c>
      <c r="BG215" s="237">
        <f>IF(N215="zákl. přenesená",J215,0)</f>
        <v>0</v>
      </c>
      <c r="BH215" s="237">
        <f>IF(N215="sníž. přenesená",J215,0)</f>
        <v>0</v>
      </c>
      <c r="BI215" s="237">
        <f>IF(N215="nulová",J215,0)</f>
        <v>0</v>
      </c>
      <c r="BJ215" s="14" t="s">
        <v>84</v>
      </c>
      <c r="BK215" s="237">
        <f>ROUND(I215*H215,2)</f>
        <v>0</v>
      </c>
      <c r="BL215" s="14" t="s">
        <v>208</v>
      </c>
      <c r="BM215" s="236" t="s">
        <v>420</v>
      </c>
    </row>
    <row r="216" s="2" customFormat="1">
      <c r="A216" s="35"/>
      <c r="B216" s="36"/>
      <c r="C216" s="37"/>
      <c r="D216" s="249" t="s">
        <v>283</v>
      </c>
      <c r="E216" s="37"/>
      <c r="F216" s="250" t="s">
        <v>421</v>
      </c>
      <c r="G216" s="37"/>
      <c r="H216" s="37"/>
      <c r="I216" s="251"/>
      <c r="J216" s="37"/>
      <c r="K216" s="37"/>
      <c r="L216" s="41"/>
      <c r="M216" s="252"/>
      <c r="N216" s="253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283</v>
      </c>
      <c r="AU216" s="14" t="s">
        <v>86</v>
      </c>
    </row>
    <row r="217" s="2" customFormat="1" ht="24.15" customHeight="1">
      <c r="A217" s="35"/>
      <c r="B217" s="36"/>
      <c r="C217" s="224" t="s">
        <v>422</v>
      </c>
      <c r="D217" s="224" t="s">
        <v>144</v>
      </c>
      <c r="E217" s="225" t="s">
        <v>423</v>
      </c>
      <c r="F217" s="226" t="s">
        <v>424</v>
      </c>
      <c r="G217" s="227" t="s">
        <v>193</v>
      </c>
      <c r="H217" s="228">
        <v>117.404</v>
      </c>
      <c r="I217" s="229"/>
      <c r="J217" s="230">
        <f>ROUND(I217*H217,2)</f>
        <v>0</v>
      </c>
      <c r="K217" s="231"/>
      <c r="L217" s="41"/>
      <c r="M217" s="232" t="s">
        <v>1</v>
      </c>
      <c r="N217" s="233" t="s">
        <v>41</v>
      </c>
      <c r="O217" s="88"/>
      <c r="P217" s="234">
        <f>O217*H217</f>
        <v>0</v>
      </c>
      <c r="Q217" s="234">
        <v>0</v>
      </c>
      <c r="R217" s="234">
        <f>Q217*H217</f>
        <v>0</v>
      </c>
      <c r="S217" s="234">
        <v>0</v>
      </c>
      <c r="T217" s="23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6" t="s">
        <v>208</v>
      </c>
      <c r="AT217" s="236" t="s">
        <v>144</v>
      </c>
      <c r="AU217" s="236" t="s">
        <v>86</v>
      </c>
      <c r="AY217" s="14" t="s">
        <v>142</v>
      </c>
      <c r="BE217" s="237">
        <f>IF(N217="základní",J217,0)</f>
        <v>0</v>
      </c>
      <c r="BF217" s="237">
        <f>IF(N217="snížená",J217,0)</f>
        <v>0</v>
      </c>
      <c r="BG217" s="237">
        <f>IF(N217="zákl. přenesená",J217,0)</f>
        <v>0</v>
      </c>
      <c r="BH217" s="237">
        <f>IF(N217="sníž. přenesená",J217,0)</f>
        <v>0</v>
      </c>
      <c r="BI217" s="237">
        <f>IF(N217="nulová",J217,0)</f>
        <v>0</v>
      </c>
      <c r="BJ217" s="14" t="s">
        <v>84</v>
      </c>
      <c r="BK217" s="237">
        <f>ROUND(I217*H217,2)</f>
        <v>0</v>
      </c>
      <c r="BL217" s="14" t="s">
        <v>208</v>
      </c>
      <c r="BM217" s="236" t="s">
        <v>425</v>
      </c>
    </row>
    <row r="218" s="2" customFormat="1" ht="24.15" customHeight="1">
      <c r="A218" s="35"/>
      <c r="B218" s="36"/>
      <c r="C218" s="224" t="s">
        <v>426</v>
      </c>
      <c r="D218" s="224" t="s">
        <v>144</v>
      </c>
      <c r="E218" s="225" t="s">
        <v>427</v>
      </c>
      <c r="F218" s="226" t="s">
        <v>428</v>
      </c>
      <c r="G218" s="227" t="s">
        <v>255</v>
      </c>
      <c r="H218" s="228">
        <v>117.404</v>
      </c>
      <c r="I218" s="229"/>
      <c r="J218" s="230">
        <f>ROUND(I218*H218,2)</f>
        <v>0</v>
      </c>
      <c r="K218" s="231"/>
      <c r="L218" s="41"/>
      <c r="M218" s="232" t="s">
        <v>1</v>
      </c>
      <c r="N218" s="233" t="s">
        <v>41</v>
      </c>
      <c r="O218" s="88"/>
      <c r="P218" s="234">
        <f>O218*H218</f>
        <v>0</v>
      </c>
      <c r="Q218" s="234">
        <v>0</v>
      </c>
      <c r="R218" s="234">
        <f>Q218*H218</f>
        <v>0</v>
      </c>
      <c r="S218" s="234">
        <v>0</v>
      </c>
      <c r="T218" s="23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6" t="s">
        <v>208</v>
      </c>
      <c r="AT218" s="236" t="s">
        <v>144</v>
      </c>
      <c r="AU218" s="236" t="s">
        <v>86</v>
      </c>
      <c r="AY218" s="14" t="s">
        <v>142</v>
      </c>
      <c r="BE218" s="237">
        <f>IF(N218="základní",J218,0)</f>
        <v>0</v>
      </c>
      <c r="BF218" s="237">
        <f>IF(N218="snížená",J218,0)</f>
        <v>0</v>
      </c>
      <c r="BG218" s="237">
        <f>IF(N218="zákl. přenesená",J218,0)</f>
        <v>0</v>
      </c>
      <c r="BH218" s="237">
        <f>IF(N218="sníž. přenesená",J218,0)</f>
        <v>0</v>
      </c>
      <c r="BI218" s="237">
        <f>IF(N218="nulová",J218,0)</f>
        <v>0</v>
      </c>
      <c r="BJ218" s="14" t="s">
        <v>84</v>
      </c>
      <c r="BK218" s="237">
        <f>ROUND(I218*H218,2)</f>
        <v>0</v>
      </c>
      <c r="BL218" s="14" t="s">
        <v>208</v>
      </c>
      <c r="BM218" s="236" t="s">
        <v>429</v>
      </c>
    </row>
    <row r="219" s="2" customFormat="1" ht="21.75" customHeight="1">
      <c r="A219" s="35"/>
      <c r="B219" s="36"/>
      <c r="C219" s="224" t="s">
        <v>430</v>
      </c>
      <c r="D219" s="224" t="s">
        <v>144</v>
      </c>
      <c r="E219" s="225" t="s">
        <v>431</v>
      </c>
      <c r="F219" s="226" t="s">
        <v>432</v>
      </c>
      <c r="G219" s="227" t="s">
        <v>193</v>
      </c>
      <c r="H219" s="228">
        <v>117.404</v>
      </c>
      <c r="I219" s="229"/>
      <c r="J219" s="230">
        <f>ROUND(I219*H219,2)</f>
        <v>0</v>
      </c>
      <c r="K219" s="231"/>
      <c r="L219" s="41"/>
      <c r="M219" s="232" t="s">
        <v>1</v>
      </c>
      <c r="N219" s="233" t="s">
        <v>41</v>
      </c>
      <c r="O219" s="88"/>
      <c r="P219" s="234">
        <f>O219*H219</f>
        <v>0</v>
      </c>
      <c r="Q219" s="234">
        <v>0</v>
      </c>
      <c r="R219" s="234">
        <f>Q219*H219</f>
        <v>0</v>
      </c>
      <c r="S219" s="234">
        <v>0</v>
      </c>
      <c r="T219" s="23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6" t="s">
        <v>208</v>
      </c>
      <c r="AT219" s="236" t="s">
        <v>144</v>
      </c>
      <c r="AU219" s="236" t="s">
        <v>86</v>
      </c>
      <c r="AY219" s="14" t="s">
        <v>142</v>
      </c>
      <c r="BE219" s="237">
        <f>IF(N219="základní",J219,0)</f>
        <v>0</v>
      </c>
      <c r="BF219" s="237">
        <f>IF(N219="snížená",J219,0)</f>
        <v>0</v>
      </c>
      <c r="BG219" s="237">
        <f>IF(N219="zákl. přenesená",J219,0)</f>
        <v>0</v>
      </c>
      <c r="BH219" s="237">
        <f>IF(N219="sníž. přenesená",J219,0)</f>
        <v>0</v>
      </c>
      <c r="BI219" s="237">
        <f>IF(N219="nulová",J219,0)</f>
        <v>0</v>
      </c>
      <c r="BJ219" s="14" t="s">
        <v>84</v>
      </c>
      <c r="BK219" s="237">
        <f>ROUND(I219*H219,2)</f>
        <v>0</v>
      </c>
      <c r="BL219" s="14" t="s">
        <v>208</v>
      </c>
      <c r="BM219" s="236" t="s">
        <v>433</v>
      </c>
    </row>
    <row r="220" s="2" customFormat="1" ht="33" customHeight="1">
      <c r="A220" s="35"/>
      <c r="B220" s="36"/>
      <c r="C220" s="224" t="s">
        <v>434</v>
      </c>
      <c r="D220" s="224" t="s">
        <v>144</v>
      </c>
      <c r="E220" s="225" t="s">
        <v>435</v>
      </c>
      <c r="F220" s="226" t="s">
        <v>436</v>
      </c>
      <c r="G220" s="227" t="s">
        <v>193</v>
      </c>
      <c r="H220" s="228">
        <v>117.404</v>
      </c>
      <c r="I220" s="229"/>
      <c r="J220" s="230">
        <f>ROUND(I220*H220,2)</f>
        <v>0</v>
      </c>
      <c r="K220" s="231"/>
      <c r="L220" s="41"/>
      <c r="M220" s="232" t="s">
        <v>1</v>
      </c>
      <c r="N220" s="233" t="s">
        <v>41</v>
      </c>
      <c r="O220" s="88"/>
      <c r="P220" s="234">
        <f>O220*H220</f>
        <v>0</v>
      </c>
      <c r="Q220" s="234">
        <v>0</v>
      </c>
      <c r="R220" s="234">
        <f>Q220*H220</f>
        <v>0</v>
      </c>
      <c r="S220" s="234">
        <v>0</v>
      </c>
      <c r="T220" s="23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6" t="s">
        <v>208</v>
      </c>
      <c r="AT220" s="236" t="s">
        <v>144</v>
      </c>
      <c r="AU220" s="236" t="s">
        <v>86</v>
      </c>
      <c r="AY220" s="14" t="s">
        <v>142</v>
      </c>
      <c r="BE220" s="237">
        <f>IF(N220="základní",J220,0)</f>
        <v>0</v>
      </c>
      <c r="BF220" s="237">
        <f>IF(N220="snížená",J220,0)</f>
        <v>0</v>
      </c>
      <c r="BG220" s="237">
        <f>IF(N220="zákl. přenesená",J220,0)</f>
        <v>0</v>
      </c>
      <c r="BH220" s="237">
        <f>IF(N220="sníž. přenesená",J220,0)</f>
        <v>0</v>
      </c>
      <c r="BI220" s="237">
        <f>IF(N220="nulová",J220,0)</f>
        <v>0</v>
      </c>
      <c r="BJ220" s="14" t="s">
        <v>84</v>
      </c>
      <c r="BK220" s="237">
        <f>ROUND(I220*H220,2)</f>
        <v>0</v>
      </c>
      <c r="BL220" s="14" t="s">
        <v>208</v>
      </c>
      <c r="BM220" s="236" t="s">
        <v>437</v>
      </c>
    </row>
    <row r="221" s="2" customFormat="1">
      <c r="A221" s="35"/>
      <c r="B221" s="36"/>
      <c r="C221" s="37"/>
      <c r="D221" s="249" t="s">
        <v>283</v>
      </c>
      <c r="E221" s="37"/>
      <c r="F221" s="250" t="s">
        <v>384</v>
      </c>
      <c r="G221" s="37"/>
      <c r="H221" s="37"/>
      <c r="I221" s="251"/>
      <c r="J221" s="37"/>
      <c r="K221" s="37"/>
      <c r="L221" s="41"/>
      <c r="M221" s="252"/>
      <c r="N221" s="253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283</v>
      </c>
      <c r="AU221" s="14" t="s">
        <v>86</v>
      </c>
    </row>
    <row r="222" s="2" customFormat="1" ht="24.15" customHeight="1">
      <c r="A222" s="35"/>
      <c r="B222" s="36"/>
      <c r="C222" s="224" t="s">
        <v>438</v>
      </c>
      <c r="D222" s="224" t="s">
        <v>144</v>
      </c>
      <c r="E222" s="225" t="s">
        <v>439</v>
      </c>
      <c r="F222" s="226" t="s">
        <v>440</v>
      </c>
      <c r="G222" s="227" t="s">
        <v>293</v>
      </c>
      <c r="H222" s="254"/>
      <c r="I222" s="229"/>
      <c r="J222" s="230">
        <f>ROUND(I222*H222,2)</f>
        <v>0</v>
      </c>
      <c r="K222" s="231"/>
      <c r="L222" s="41"/>
      <c r="M222" s="232" t="s">
        <v>1</v>
      </c>
      <c r="N222" s="233" t="s">
        <v>41</v>
      </c>
      <c r="O222" s="88"/>
      <c r="P222" s="234">
        <f>O222*H222</f>
        <v>0</v>
      </c>
      <c r="Q222" s="234">
        <v>0</v>
      </c>
      <c r="R222" s="234">
        <f>Q222*H222</f>
        <v>0</v>
      </c>
      <c r="S222" s="234">
        <v>0</v>
      </c>
      <c r="T222" s="23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6" t="s">
        <v>208</v>
      </c>
      <c r="AT222" s="236" t="s">
        <v>144</v>
      </c>
      <c r="AU222" s="236" t="s">
        <v>86</v>
      </c>
      <c r="AY222" s="14" t="s">
        <v>142</v>
      </c>
      <c r="BE222" s="237">
        <f>IF(N222="základní",J222,0)</f>
        <v>0</v>
      </c>
      <c r="BF222" s="237">
        <f>IF(N222="snížená",J222,0)</f>
        <v>0</v>
      </c>
      <c r="BG222" s="237">
        <f>IF(N222="zákl. přenesená",J222,0)</f>
        <v>0</v>
      </c>
      <c r="BH222" s="237">
        <f>IF(N222="sníž. přenesená",J222,0)</f>
        <v>0</v>
      </c>
      <c r="BI222" s="237">
        <f>IF(N222="nulová",J222,0)</f>
        <v>0</v>
      </c>
      <c r="BJ222" s="14" t="s">
        <v>84</v>
      </c>
      <c r="BK222" s="237">
        <f>ROUND(I222*H222,2)</f>
        <v>0</v>
      </c>
      <c r="BL222" s="14" t="s">
        <v>208</v>
      </c>
      <c r="BM222" s="236" t="s">
        <v>441</v>
      </c>
    </row>
    <row r="223" s="12" customFormat="1" ht="22.8" customHeight="1">
      <c r="A223" s="12"/>
      <c r="B223" s="208"/>
      <c r="C223" s="209"/>
      <c r="D223" s="210" t="s">
        <v>75</v>
      </c>
      <c r="E223" s="222" t="s">
        <v>442</v>
      </c>
      <c r="F223" s="222" t="s">
        <v>443</v>
      </c>
      <c r="G223" s="209"/>
      <c r="H223" s="209"/>
      <c r="I223" s="212"/>
      <c r="J223" s="223">
        <f>BK223</f>
        <v>0</v>
      </c>
      <c r="K223" s="209"/>
      <c r="L223" s="214"/>
      <c r="M223" s="215"/>
      <c r="N223" s="216"/>
      <c r="O223" s="216"/>
      <c r="P223" s="217">
        <f>SUM(P224:P225)</f>
        <v>0</v>
      </c>
      <c r="Q223" s="216"/>
      <c r="R223" s="217">
        <f>SUM(R224:R225)</f>
        <v>0</v>
      </c>
      <c r="S223" s="216"/>
      <c r="T223" s="218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9" t="s">
        <v>86</v>
      </c>
      <c r="AT223" s="220" t="s">
        <v>75</v>
      </c>
      <c r="AU223" s="220" t="s">
        <v>84</v>
      </c>
      <c r="AY223" s="219" t="s">
        <v>142</v>
      </c>
      <c r="BK223" s="221">
        <f>SUM(BK224:BK225)</f>
        <v>0</v>
      </c>
    </row>
    <row r="224" s="2" customFormat="1" ht="24.15" customHeight="1">
      <c r="A224" s="35"/>
      <c r="B224" s="36"/>
      <c r="C224" s="224" t="s">
        <v>444</v>
      </c>
      <c r="D224" s="224" t="s">
        <v>144</v>
      </c>
      <c r="E224" s="225" t="s">
        <v>445</v>
      </c>
      <c r="F224" s="226" t="s">
        <v>446</v>
      </c>
      <c r="G224" s="227" t="s">
        <v>193</v>
      </c>
      <c r="H224" s="228">
        <v>1868</v>
      </c>
      <c r="I224" s="229"/>
      <c r="J224" s="230">
        <f>ROUND(I224*H224,2)</f>
        <v>0</v>
      </c>
      <c r="K224" s="231"/>
      <c r="L224" s="41"/>
      <c r="M224" s="232" t="s">
        <v>1</v>
      </c>
      <c r="N224" s="233" t="s">
        <v>41</v>
      </c>
      <c r="O224" s="88"/>
      <c r="P224" s="234">
        <f>O224*H224</f>
        <v>0</v>
      </c>
      <c r="Q224" s="234">
        <v>0</v>
      </c>
      <c r="R224" s="234">
        <f>Q224*H224</f>
        <v>0</v>
      </c>
      <c r="S224" s="234">
        <v>0</v>
      </c>
      <c r="T224" s="23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6" t="s">
        <v>208</v>
      </c>
      <c r="AT224" s="236" t="s">
        <v>144</v>
      </c>
      <c r="AU224" s="236" t="s">
        <v>86</v>
      </c>
      <c r="AY224" s="14" t="s">
        <v>142</v>
      </c>
      <c r="BE224" s="237">
        <f>IF(N224="základní",J224,0)</f>
        <v>0</v>
      </c>
      <c r="BF224" s="237">
        <f>IF(N224="snížená",J224,0)</f>
        <v>0</v>
      </c>
      <c r="BG224" s="237">
        <f>IF(N224="zákl. přenesená",J224,0)</f>
        <v>0</v>
      </c>
      <c r="BH224" s="237">
        <f>IF(N224="sníž. přenesená",J224,0)</f>
        <v>0</v>
      </c>
      <c r="BI224" s="237">
        <f>IF(N224="nulová",J224,0)</f>
        <v>0</v>
      </c>
      <c r="BJ224" s="14" t="s">
        <v>84</v>
      </c>
      <c r="BK224" s="237">
        <f>ROUND(I224*H224,2)</f>
        <v>0</v>
      </c>
      <c r="BL224" s="14" t="s">
        <v>208</v>
      </c>
      <c r="BM224" s="236" t="s">
        <v>447</v>
      </c>
    </row>
    <row r="225" s="2" customFormat="1" ht="24.15" customHeight="1">
      <c r="A225" s="35"/>
      <c r="B225" s="36"/>
      <c r="C225" s="224" t="s">
        <v>448</v>
      </c>
      <c r="D225" s="224" t="s">
        <v>144</v>
      </c>
      <c r="E225" s="225" t="s">
        <v>449</v>
      </c>
      <c r="F225" s="226" t="s">
        <v>450</v>
      </c>
      <c r="G225" s="227" t="s">
        <v>193</v>
      </c>
      <c r="H225" s="228">
        <v>1868</v>
      </c>
      <c r="I225" s="229"/>
      <c r="J225" s="230">
        <f>ROUND(I225*H225,2)</f>
        <v>0</v>
      </c>
      <c r="K225" s="231"/>
      <c r="L225" s="41"/>
      <c r="M225" s="232" t="s">
        <v>1</v>
      </c>
      <c r="N225" s="233" t="s">
        <v>41</v>
      </c>
      <c r="O225" s="88"/>
      <c r="P225" s="234">
        <f>O225*H225</f>
        <v>0</v>
      </c>
      <c r="Q225" s="234">
        <v>0</v>
      </c>
      <c r="R225" s="234">
        <f>Q225*H225</f>
        <v>0</v>
      </c>
      <c r="S225" s="234">
        <v>0</v>
      </c>
      <c r="T225" s="23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6" t="s">
        <v>208</v>
      </c>
      <c r="AT225" s="236" t="s">
        <v>144</v>
      </c>
      <c r="AU225" s="236" t="s">
        <v>86</v>
      </c>
      <c r="AY225" s="14" t="s">
        <v>142</v>
      </c>
      <c r="BE225" s="237">
        <f>IF(N225="základní",J225,0)</f>
        <v>0</v>
      </c>
      <c r="BF225" s="237">
        <f>IF(N225="snížená",J225,0)</f>
        <v>0</v>
      </c>
      <c r="BG225" s="237">
        <f>IF(N225="zákl. přenesená",J225,0)</f>
        <v>0</v>
      </c>
      <c r="BH225" s="237">
        <f>IF(N225="sníž. přenesená",J225,0)</f>
        <v>0</v>
      </c>
      <c r="BI225" s="237">
        <f>IF(N225="nulová",J225,0)</f>
        <v>0</v>
      </c>
      <c r="BJ225" s="14" t="s">
        <v>84</v>
      </c>
      <c r="BK225" s="237">
        <f>ROUND(I225*H225,2)</f>
        <v>0</v>
      </c>
      <c r="BL225" s="14" t="s">
        <v>208</v>
      </c>
      <c r="BM225" s="236" t="s">
        <v>451</v>
      </c>
    </row>
    <row r="226" s="12" customFormat="1" ht="25.92" customHeight="1">
      <c r="A226" s="12"/>
      <c r="B226" s="208"/>
      <c r="C226" s="209"/>
      <c r="D226" s="210" t="s">
        <v>75</v>
      </c>
      <c r="E226" s="211" t="s">
        <v>182</v>
      </c>
      <c r="F226" s="211" t="s">
        <v>452</v>
      </c>
      <c r="G226" s="209"/>
      <c r="H226" s="209"/>
      <c r="I226" s="212"/>
      <c r="J226" s="213">
        <f>BK226</f>
        <v>0</v>
      </c>
      <c r="K226" s="209"/>
      <c r="L226" s="214"/>
      <c r="M226" s="215"/>
      <c r="N226" s="216"/>
      <c r="O226" s="216"/>
      <c r="P226" s="217">
        <f>P227</f>
        <v>0</v>
      </c>
      <c r="Q226" s="216"/>
      <c r="R226" s="217">
        <f>R227</f>
        <v>0</v>
      </c>
      <c r="S226" s="216"/>
      <c r="T226" s="218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9" t="s">
        <v>153</v>
      </c>
      <c r="AT226" s="220" t="s">
        <v>75</v>
      </c>
      <c r="AU226" s="220" t="s">
        <v>76</v>
      </c>
      <c r="AY226" s="219" t="s">
        <v>142</v>
      </c>
      <c r="BK226" s="221">
        <f>BK227</f>
        <v>0</v>
      </c>
    </row>
    <row r="227" s="12" customFormat="1" ht="22.8" customHeight="1">
      <c r="A227" s="12"/>
      <c r="B227" s="208"/>
      <c r="C227" s="209"/>
      <c r="D227" s="210" t="s">
        <v>75</v>
      </c>
      <c r="E227" s="222" t="s">
        <v>453</v>
      </c>
      <c r="F227" s="222" t="s">
        <v>454</v>
      </c>
      <c r="G227" s="209"/>
      <c r="H227" s="209"/>
      <c r="I227" s="212"/>
      <c r="J227" s="223">
        <f>BK227</f>
        <v>0</v>
      </c>
      <c r="K227" s="209"/>
      <c r="L227" s="214"/>
      <c r="M227" s="215"/>
      <c r="N227" s="216"/>
      <c r="O227" s="216"/>
      <c r="P227" s="217">
        <f>SUM(P228:P233)</f>
        <v>0</v>
      </c>
      <c r="Q227" s="216"/>
      <c r="R227" s="217">
        <f>SUM(R228:R233)</f>
        <v>0</v>
      </c>
      <c r="S227" s="216"/>
      <c r="T227" s="218">
        <f>SUM(T228:T233)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9" t="s">
        <v>153</v>
      </c>
      <c r="AT227" s="220" t="s">
        <v>75</v>
      </c>
      <c r="AU227" s="220" t="s">
        <v>84</v>
      </c>
      <c r="AY227" s="219" t="s">
        <v>142</v>
      </c>
      <c r="BK227" s="221">
        <f>SUM(BK228:BK233)</f>
        <v>0</v>
      </c>
    </row>
    <row r="228" s="2" customFormat="1" ht="16.5" customHeight="1">
      <c r="A228" s="35"/>
      <c r="B228" s="36"/>
      <c r="C228" s="224" t="s">
        <v>455</v>
      </c>
      <c r="D228" s="224" t="s">
        <v>144</v>
      </c>
      <c r="E228" s="225" t="s">
        <v>456</v>
      </c>
      <c r="F228" s="226" t="s">
        <v>457</v>
      </c>
      <c r="G228" s="227" t="s">
        <v>319</v>
      </c>
      <c r="H228" s="228">
        <v>1</v>
      </c>
      <c r="I228" s="229"/>
      <c r="J228" s="230">
        <f>ROUND(I228*H228,2)</f>
        <v>0</v>
      </c>
      <c r="K228" s="231"/>
      <c r="L228" s="41"/>
      <c r="M228" s="232" t="s">
        <v>1</v>
      </c>
      <c r="N228" s="233" t="s">
        <v>41</v>
      </c>
      <c r="O228" s="88"/>
      <c r="P228" s="234">
        <f>O228*H228</f>
        <v>0</v>
      </c>
      <c r="Q228" s="234">
        <v>0</v>
      </c>
      <c r="R228" s="234">
        <f>Q228*H228</f>
        <v>0</v>
      </c>
      <c r="S228" s="234">
        <v>0</v>
      </c>
      <c r="T228" s="23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6" t="s">
        <v>430</v>
      </c>
      <c r="AT228" s="236" t="s">
        <v>144</v>
      </c>
      <c r="AU228" s="236" t="s">
        <v>86</v>
      </c>
      <c r="AY228" s="14" t="s">
        <v>142</v>
      </c>
      <c r="BE228" s="237">
        <f>IF(N228="základní",J228,0)</f>
        <v>0</v>
      </c>
      <c r="BF228" s="237">
        <f>IF(N228="snížená",J228,0)</f>
        <v>0</v>
      </c>
      <c r="BG228" s="237">
        <f>IF(N228="zákl. přenesená",J228,0)</f>
        <v>0</v>
      </c>
      <c r="BH228" s="237">
        <f>IF(N228="sníž. přenesená",J228,0)</f>
        <v>0</v>
      </c>
      <c r="BI228" s="237">
        <f>IF(N228="nulová",J228,0)</f>
        <v>0</v>
      </c>
      <c r="BJ228" s="14" t="s">
        <v>84</v>
      </c>
      <c r="BK228" s="237">
        <f>ROUND(I228*H228,2)</f>
        <v>0</v>
      </c>
      <c r="BL228" s="14" t="s">
        <v>430</v>
      </c>
      <c r="BM228" s="236" t="s">
        <v>458</v>
      </c>
    </row>
    <row r="229" s="2" customFormat="1">
      <c r="A229" s="35"/>
      <c r="B229" s="36"/>
      <c r="C229" s="37"/>
      <c r="D229" s="249" t="s">
        <v>283</v>
      </c>
      <c r="E229" s="37"/>
      <c r="F229" s="250" t="s">
        <v>459</v>
      </c>
      <c r="G229" s="37"/>
      <c r="H229" s="37"/>
      <c r="I229" s="251"/>
      <c r="J229" s="37"/>
      <c r="K229" s="37"/>
      <c r="L229" s="41"/>
      <c r="M229" s="252"/>
      <c r="N229" s="253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283</v>
      </c>
      <c r="AU229" s="14" t="s">
        <v>86</v>
      </c>
    </row>
    <row r="230" s="2" customFormat="1" ht="16.5" customHeight="1">
      <c r="A230" s="35"/>
      <c r="B230" s="36"/>
      <c r="C230" s="224" t="s">
        <v>460</v>
      </c>
      <c r="D230" s="224" t="s">
        <v>144</v>
      </c>
      <c r="E230" s="225" t="s">
        <v>461</v>
      </c>
      <c r="F230" s="226" t="s">
        <v>462</v>
      </c>
      <c r="G230" s="227" t="s">
        <v>319</v>
      </c>
      <c r="H230" s="228">
        <v>1</v>
      </c>
      <c r="I230" s="229"/>
      <c r="J230" s="230">
        <f>ROUND(I230*H230,2)</f>
        <v>0</v>
      </c>
      <c r="K230" s="231"/>
      <c r="L230" s="41"/>
      <c r="M230" s="232" t="s">
        <v>1</v>
      </c>
      <c r="N230" s="233" t="s">
        <v>41</v>
      </c>
      <c r="O230" s="88"/>
      <c r="P230" s="234">
        <f>O230*H230</f>
        <v>0</v>
      </c>
      <c r="Q230" s="234">
        <v>0</v>
      </c>
      <c r="R230" s="234">
        <f>Q230*H230</f>
        <v>0</v>
      </c>
      <c r="S230" s="234">
        <v>0</v>
      </c>
      <c r="T230" s="23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6" t="s">
        <v>430</v>
      </c>
      <c r="AT230" s="236" t="s">
        <v>144</v>
      </c>
      <c r="AU230" s="236" t="s">
        <v>86</v>
      </c>
      <c r="AY230" s="14" t="s">
        <v>142</v>
      </c>
      <c r="BE230" s="237">
        <f>IF(N230="základní",J230,0)</f>
        <v>0</v>
      </c>
      <c r="BF230" s="237">
        <f>IF(N230="snížená",J230,0)</f>
        <v>0</v>
      </c>
      <c r="BG230" s="237">
        <f>IF(N230="zákl. přenesená",J230,0)</f>
        <v>0</v>
      </c>
      <c r="BH230" s="237">
        <f>IF(N230="sníž. přenesená",J230,0)</f>
        <v>0</v>
      </c>
      <c r="BI230" s="237">
        <f>IF(N230="nulová",J230,0)</f>
        <v>0</v>
      </c>
      <c r="BJ230" s="14" t="s">
        <v>84</v>
      </c>
      <c r="BK230" s="237">
        <f>ROUND(I230*H230,2)</f>
        <v>0</v>
      </c>
      <c r="BL230" s="14" t="s">
        <v>430</v>
      </c>
      <c r="BM230" s="236" t="s">
        <v>463</v>
      </c>
    </row>
    <row r="231" s="2" customFormat="1">
      <c r="A231" s="35"/>
      <c r="B231" s="36"/>
      <c r="C231" s="37"/>
      <c r="D231" s="249" t="s">
        <v>283</v>
      </c>
      <c r="E231" s="37"/>
      <c r="F231" s="250" t="s">
        <v>459</v>
      </c>
      <c r="G231" s="37"/>
      <c r="H231" s="37"/>
      <c r="I231" s="251"/>
      <c r="J231" s="37"/>
      <c r="K231" s="37"/>
      <c r="L231" s="41"/>
      <c r="M231" s="252"/>
      <c r="N231" s="253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283</v>
      </c>
      <c r="AU231" s="14" t="s">
        <v>86</v>
      </c>
    </row>
    <row r="232" s="2" customFormat="1" ht="24.15" customHeight="1">
      <c r="A232" s="35"/>
      <c r="B232" s="36"/>
      <c r="C232" s="224" t="s">
        <v>464</v>
      </c>
      <c r="D232" s="224" t="s">
        <v>144</v>
      </c>
      <c r="E232" s="225" t="s">
        <v>465</v>
      </c>
      <c r="F232" s="226" t="s">
        <v>466</v>
      </c>
      <c r="G232" s="227" t="s">
        <v>467</v>
      </c>
      <c r="H232" s="228">
        <v>1</v>
      </c>
      <c r="I232" s="229"/>
      <c r="J232" s="230">
        <f>ROUND(I232*H232,2)</f>
        <v>0</v>
      </c>
      <c r="K232" s="231"/>
      <c r="L232" s="41"/>
      <c r="M232" s="232" t="s">
        <v>1</v>
      </c>
      <c r="N232" s="233" t="s">
        <v>41</v>
      </c>
      <c r="O232" s="88"/>
      <c r="P232" s="234">
        <f>O232*H232</f>
        <v>0</v>
      </c>
      <c r="Q232" s="234">
        <v>0</v>
      </c>
      <c r="R232" s="234">
        <f>Q232*H232</f>
        <v>0</v>
      </c>
      <c r="S232" s="234">
        <v>0</v>
      </c>
      <c r="T232" s="23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6" t="s">
        <v>430</v>
      </c>
      <c r="AT232" s="236" t="s">
        <v>144</v>
      </c>
      <c r="AU232" s="236" t="s">
        <v>86</v>
      </c>
      <c r="AY232" s="14" t="s">
        <v>142</v>
      </c>
      <c r="BE232" s="237">
        <f>IF(N232="základní",J232,0)</f>
        <v>0</v>
      </c>
      <c r="BF232" s="237">
        <f>IF(N232="snížená",J232,0)</f>
        <v>0</v>
      </c>
      <c r="BG232" s="237">
        <f>IF(N232="zákl. přenesená",J232,0)</f>
        <v>0</v>
      </c>
      <c r="BH232" s="237">
        <f>IF(N232="sníž. přenesená",J232,0)</f>
        <v>0</v>
      </c>
      <c r="BI232" s="237">
        <f>IF(N232="nulová",J232,0)</f>
        <v>0</v>
      </c>
      <c r="BJ232" s="14" t="s">
        <v>84</v>
      </c>
      <c r="BK232" s="237">
        <f>ROUND(I232*H232,2)</f>
        <v>0</v>
      </c>
      <c r="BL232" s="14" t="s">
        <v>430</v>
      </c>
      <c r="BM232" s="236" t="s">
        <v>468</v>
      </c>
    </row>
    <row r="233" s="2" customFormat="1">
      <c r="A233" s="35"/>
      <c r="B233" s="36"/>
      <c r="C233" s="37"/>
      <c r="D233" s="249" t="s">
        <v>283</v>
      </c>
      <c r="E233" s="37"/>
      <c r="F233" s="250" t="s">
        <v>459</v>
      </c>
      <c r="G233" s="37"/>
      <c r="H233" s="37"/>
      <c r="I233" s="251"/>
      <c r="J233" s="37"/>
      <c r="K233" s="37"/>
      <c r="L233" s="41"/>
      <c r="M233" s="255"/>
      <c r="N233" s="256"/>
      <c r="O233" s="257"/>
      <c r="P233" s="257"/>
      <c r="Q233" s="257"/>
      <c r="R233" s="257"/>
      <c r="S233" s="257"/>
      <c r="T233" s="258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283</v>
      </c>
      <c r="AU233" s="14" t="s">
        <v>86</v>
      </c>
    </row>
    <row r="234" s="2" customFormat="1" ht="6.96" customHeight="1">
      <c r="A234" s="35"/>
      <c r="B234" s="63"/>
      <c r="C234" s="64"/>
      <c r="D234" s="64"/>
      <c r="E234" s="64"/>
      <c r="F234" s="64"/>
      <c r="G234" s="64"/>
      <c r="H234" s="64"/>
      <c r="I234" s="64"/>
      <c r="J234" s="64"/>
      <c r="K234" s="64"/>
      <c r="L234" s="41"/>
      <c r="M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</sheetData>
  <sheetProtection sheet="1" autoFilter="0" formatColumns="0" formatRows="0" objects="1" scenarios="1" spinCount="100000" saltValue="hXuHDM5SLRsNME+BapnTxJE+6Yn2bER5uhXRF0IO1ZR4mCtpK4P0CsXHEMp8DeLMrihqYMH829Ly+FgfNPabnw==" hashValue="sjzYSZY6hEfubXvPrLkVijHQdFw2zv1tRpHwCYgW7oAtobtgSREB9Hur07dGc+5amLs1gVoNUzYPDI2RcBDPsg==" algorithmName="SHA-512" password="99DC"/>
  <autoFilter ref="C131:K233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102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16.5" customHeight="1">
      <c r="B7" s="17"/>
      <c r="E7" s="148" t="str">
        <f>'Rekapitulace stavby'!K6</f>
        <v>Objekty OU, část D a DM, WC imobilní + výtah</v>
      </c>
      <c r="F7" s="147"/>
      <c r="G7" s="147"/>
      <c r="H7" s="147"/>
      <c r="L7" s="17"/>
    </row>
    <row r="8" s="2" customFormat="1" ht="12" customHeight="1">
      <c r="A8" s="35"/>
      <c r="B8" s="41"/>
      <c r="C8" s="35"/>
      <c r="D8" s="147" t="s">
        <v>103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9" t="s">
        <v>469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7" t="s">
        <v>18</v>
      </c>
      <c r="E11" s="35"/>
      <c r="F11" s="138" t="s">
        <v>1</v>
      </c>
      <c r="G11" s="35"/>
      <c r="H11" s="35"/>
      <c r="I11" s="147" t="s">
        <v>19</v>
      </c>
      <c r="J11" s="138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7" t="s">
        <v>20</v>
      </c>
      <c r="E12" s="35"/>
      <c r="F12" s="138" t="s">
        <v>21</v>
      </c>
      <c r="G12" s="35"/>
      <c r="H12" s="35"/>
      <c r="I12" s="147" t="s">
        <v>22</v>
      </c>
      <c r="J12" s="150" t="str">
        <f>'Rekapitulace stavby'!AN8</f>
        <v>31. 8. 2018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24</v>
      </c>
      <c r="E14" s="35"/>
      <c r="F14" s="35"/>
      <c r="G14" s="35"/>
      <c r="H14" s="35"/>
      <c r="I14" s="147" t="s">
        <v>25</v>
      </c>
      <c r="J14" s="138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8" t="s">
        <v>26</v>
      </c>
      <c r="F15" s="35"/>
      <c r="G15" s="35"/>
      <c r="H15" s="35"/>
      <c r="I15" s="147" t="s">
        <v>27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7" t="s">
        <v>28</v>
      </c>
      <c r="E17" s="35"/>
      <c r="F17" s="35"/>
      <c r="G17" s="35"/>
      <c r="H17" s="35"/>
      <c r="I17" s="14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8"/>
      <c r="G18" s="138"/>
      <c r="H18" s="138"/>
      <c r="I18" s="14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7" t="s">
        <v>30</v>
      </c>
      <c r="E20" s="35"/>
      <c r="F20" s="35"/>
      <c r="G20" s="35"/>
      <c r="H20" s="35"/>
      <c r="I20" s="147" t="s">
        <v>25</v>
      </c>
      <c r="J20" s="138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8" t="s">
        <v>31</v>
      </c>
      <c r="F21" s="35"/>
      <c r="G21" s="35"/>
      <c r="H21" s="35"/>
      <c r="I21" s="147" t="s">
        <v>27</v>
      </c>
      <c r="J21" s="138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7" t="s">
        <v>33</v>
      </c>
      <c r="E23" s="35"/>
      <c r="F23" s="35"/>
      <c r="G23" s="35"/>
      <c r="H23" s="35"/>
      <c r="I23" s="147" t="s">
        <v>25</v>
      </c>
      <c r="J23" s="138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8" t="str">
        <f>IF('Rekapitulace stavby'!E20="","",'Rekapitulace stavby'!E20)</f>
        <v xml:space="preserve"> </v>
      </c>
      <c r="F24" s="35"/>
      <c r="G24" s="35"/>
      <c r="H24" s="35"/>
      <c r="I24" s="147" t="s">
        <v>27</v>
      </c>
      <c r="J24" s="138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19.25" customHeight="1">
      <c r="A27" s="151"/>
      <c r="B27" s="152"/>
      <c r="C27" s="151"/>
      <c r="D27" s="151"/>
      <c r="E27" s="153" t="s">
        <v>470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5"/>
      <c r="E29" s="155"/>
      <c r="F29" s="155"/>
      <c r="G29" s="155"/>
      <c r="H29" s="155"/>
      <c r="I29" s="155"/>
      <c r="J29" s="155"/>
      <c r="K29" s="15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6" t="s">
        <v>36</v>
      </c>
      <c r="E30" s="35"/>
      <c r="F30" s="35"/>
      <c r="G30" s="35"/>
      <c r="H30" s="35"/>
      <c r="I30" s="35"/>
      <c r="J30" s="157">
        <f>ROUND(J127,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8" t="s">
        <v>38</v>
      </c>
      <c r="G32" s="35"/>
      <c r="H32" s="35"/>
      <c r="I32" s="158" t="s">
        <v>37</v>
      </c>
      <c r="J32" s="158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9" t="s">
        <v>40</v>
      </c>
      <c r="E33" s="147" t="s">
        <v>41</v>
      </c>
      <c r="F33" s="160">
        <f>ROUND((SUM(BE127:BE173)),  2)</f>
        <v>0</v>
      </c>
      <c r="G33" s="35"/>
      <c r="H33" s="35"/>
      <c r="I33" s="161">
        <v>0.20999999999999999</v>
      </c>
      <c r="J33" s="160">
        <f>ROUND(((SUM(BE127:BE173))*I33),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47" t="s">
        <v>42</v>
      </c>
      <c r="F34" s="160">
        <f>ROUND((SUM(BF127:BF173)),  2)</f>
        <v>0</v>
      </c>
      <c r="G34" s="35"/>
      <c r="H34" s="35"/>
      <c r="I34" s="161">
        <v>0.12</v>
      </c>
      <c r="J34" s="160">
        <f>ROUND(((SUM(BF127:BF173))*I34),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7" t="s">
        <v>43</v>
      </c>
      <c r="F35" s="160">
        <f>ROUND((SUM(BG127:BG173)),  2)</f>
        <v>0</v>
      </c>
      <c r="G35" s="35"/>
      <c r="H35" s="35"/>
      <c r="I35" s="161">
        <v>0.20999999999999999</v>
      </c>
      <c r="J35" s="160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7" t="s">
        <v>44</v>
      </c>
      <c r="F36" s="160">
        <f>ROUND((SUM(BH127:BH173)),  2)</f>
        <v>0</v>
      </c>
      <c r="G36" s="35"/>
      <c r="H36" s="35"/>
      <c r="I36" s="161">
        <v>0.12</v>
      </c>
      <c r="J36" s="160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45</v>
      </c>
      <c r="F37" s="160">
        <f>ROUND((SUM(BI127:BI173)),  2)</f>
        <v>0</v>
      </c>
      <c r="G37" s="35"/>
      <c r="H37" s="35"/>
      <c r="I37" s="161">
        <v>0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2"/>
      <c r="D39" s="163" t="s">
        <v>46</v>
      </c>
      <c r="E39" s="164"/>
      <c r="F39" s="164"/>
      <c r="G39" s="165" t="s">
        <v>47</v>
      </c>
      <c r="H39" s="166" t="s">
        <v>48</v>
      </c>
      <c r="I39" s="164"/>
      <c r="J39" s="167">
        <f>SUM(J30:J37)</f>
        <v>0</v>
      </c>
      <c r="K39" s="168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49</v>
      </c>
      <c r="E50" s="170"/>
      <c r="F50" s="170"/>
      <c r="G50" s="169" t="s">
        <v>50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51</v>
      </c>
      <c r="E61" s="172"/>
      <c r="F61" s="173" t="s">
        <v>52</v>
      </c>
      <c r="G61" s="171" t="s">
        <v>51</v>
      </c>
      <c r="H61" s="172"/>
      <c r="I61" s="172"/>
      <c r="J61" s="174" t="s">
        <v>52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53</v>
      </c>
      <c r="E65" s="175"/>
      <c r="F65" s="175"/>
      <c r="G65" s="169" t="s">
        <v>54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51</v>
      </c>
      <c r="E76" s="172"/>
      <c r="F76" s="173" t="s">
        <v>52</v>
      </c>
      <c r="G76" s="171" t="s">
        <v>51</v>
      </c>
      <c r="H76" s="172"/>
      <c r="I76" s="172"/>
      <c r="J76" s="174" t="s">
        <v>52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Objekty OU, část D a DM, WC imobilní + výtah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D.1.2 - Stavebně konstrukční řešení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31. 8. 2018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Ostravská univerzita</v>
      </c>
      <c r="G91" s="37"/>
      <c r="H91" s="37"/>
      <c r="I91" s="29" t="s">
        <v>30</v>
      </c>
      <c r="J91" s="33" t="str">
        <f>E21</f>
        <v>Marpo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1" t="s">
        <v>107</v>
      </c>
      <c r="D94" s="182"/>
      <c r="E94" s="182"/>
      <c r="F94" s="182"/>
      <c r="G94" s="182"/>
      <c r="H94" s="182"/>
      <c r="I94" s="182"/>
      <c r="J94" s="183" t="s">
        <v>108</v>
      </c>
      <c r="K94" s="182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4" t="s">
        <v>109</v>
      </c>
      <c r="D96" s="37"/>
      <c r="E96" s="37"/>
      <c r="F96" s="37"/>
      <c r="G96" s="37"/>
      <c r="H96" s="37"/>
      <c r="I96" s="37"/>
      <c r="J96" s="107">
        <f>J127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110</v>
      </c>
    </row>
    <row r="97" s="9" customFormat="1" ht="24.96" customHeight="1">
      <c r="A97" s="9"/>
      <c r="B97" s="185"/>
      <c r="C97" s="186"/>
      <c r="D97" s="187" t="s">
        <v>111</v>
      </c>
      <c r="E97" s="188"/>
      <c r="F97" s="188"/>
      <c r="G97" s="188"/>
      <c r="H97" s="188"/>
      <c r="I97" s="188"/>
      <c r="J97" s="189">
        <f>J128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1"/>
      <c r="C98" s="130"/>
      <c r="D98" s="192" t="s">
        <v>471</v>
      </c>
      <c r="E98" s="193"/>
      <c r="F98" s="193"/>
      <c r="G98" s="193"/>
      <c r="H98" s="193"/>
      <c r="I98" s="193"/>
      <c r="J98" s="194">
        <f>J129</f>
        <v>0</v>
      </c>
      <c r="K98" s="130"/>
      <c r="L98" s="19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1"/>
      <c r="C99" s="130"/>
      <c r="D99" s="192" t="s">
        <v>113</v>
      </c>
      <c r="E99" s="193"/>
      <c r="F99" s="193"/>
      <c r="G99" s="193"/>
      <c r="H99" s="193"/>
      <c r="I99" s="193"/>
      <c r="J99" s="194">
        <f>J136</f>
        <v>0</v>
      </c>
      <c r="K99" s="130"/>
      <c r="L99" s="19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1"/>
      <c r="C100" s="130"/>
      <c r="D100" s="192" t="s">
        <v>472</v>
      </c>
      <c r="E100" s="193"/>
      <c r="F100" s="193"/>
      <c r="G100" s="193"/>
      <c r="H100" s="193"/>
      <c r="I100" s="193"/>
      <c r="J100" s="194">
        <f>J141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1"/>
      <c r="C101" s="130"/>
      <c r="D101" s="192" t="s">
        <v>114</v>
      </c>
      <c r="E101" s="193"/>
      <c r="F101" s="193"/>
      <c r="G101" s="193"/>
      <c r="H101" s="193"/>
      <c r="I101" s="193"/>
      <c r="J101" s="194">
        <f>J152</f>
        <v>0</v>
      </c>
      <c r="K101" s="130"/>
      <c r="L101" s="19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1"/>
      <c r="C102" s="130"/>
      <c r="D102" s="192" t="s">
        <v>115</v>
      </c>
      <c r="E102" s="193"/>
      <c r="F102" s="193"/>
      <c r="G102" s="193"/>
      <c r="H102" s="193"/>
      <c r="I102" s="193"/>
      <c r="J102" s="194">
        <f>J154</f>
        <v>0</v>
      </c>
      <c r="K102" s="130"/>
      <c r="L102" s="19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1"/>
      <c r="C103" s="130"/>
      <c r="D103" s="192" t="s">
        <v>473</v>
      </c>
      <c r="E103" s="193"/>
      <c r="F103" s="193"/>
      <c r="G103" s="193"/>
      <c r="H103" s="193"/>
      <c r="I103" s="193"/>
      <c r="J103" s="194">
        <f>J157</f>
        <v>0</v>
      </c>
      <c r="K103" s="130"/>
      <c r="L103" s="19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1"/>
      <c r="C104" s="130"/>
      <c r="D104" s="192" t="s">
        <v>116</v>
      </c>
      <c r="E104" s="193"/>
      <c r="F104" s="193"/>
      <c r="G104" s="193"/>
      <c r="H104" s="193"/>
      <c r="I104" s="193"/>
      <c r="J104" s="194">
        <f>J163</f>
        <v>0</v>
      </c>
      <c r="K104" s="130"/>
      <c r="L104" s="19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5"/>
      <c r="C105" s="186"/>
      <c r="D105" s="187" t="s">
        <v>117</v>
      </c>
      <c r="E105" s="188"/>
      <c r="F105" s="188"/>
      <c r="G105" s="188"/>
      <c r="H105" s="188"/>
      <c r="I105" s="188"/>
      <c r="J105" s="189">
        <f>J165</f>
        <v>0</v>
      </c>
      <c r="K105" s="186"/>
      <c r="L105" s="19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1"/>
      <c r="C106" s="130"/>
      <c r="D106" s="192" t="s">
        <v>474</v>
      </c>
      <c r="E106" s="193"/>
      <c r="F106" s="193"/>
      <c r="G106" s="193"/>
      <c r="H106" s="193"/>
      <c r="I106" s="193"/>
      <c r="J106" s="194">
        <f>J166</f>
        <v>0</v>
      </c>
      <c r="K106" s="130"/>
      <c r="L106" s="19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1"/>
      <c r="C107" s="130"/>
      <c r="D107" s="192" t="s">
        <v>475</v>
      </c>
      <c r="E107" s="193"/>
      <c r="F107" s="193"/>
      <c r="G107" s="193"/>
      <c r="H107" s="193"/>
      <c r="I107" s="193"/>
      <c r="J107" s="194">
        <f>J172</f>
        <v>0</v>
      </c>
      <c r="K107" s="130"/>
      <c r="L107" s="19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127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80" t="str">
        <f>E7</f>
        <v>Objekty OU, část D a DM, WC imobilní + výtah</v>
      </c>
      <c r="F117" s="29"/>
      <c r="G117" s="29"/>
      <c r="H117" s="29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103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E9</f>
        <v>D.1.2 - Stavebně konstrukční řešení</v>
      </c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F12</f>
        <v xml:space="preserve"> </v>
      </c>
      <c r="G121" s="37"/>
      <c r="H121" s="37"/>
      <c r="I121" s="29" t="s">
        <v>22</v>
      </c>
      <c r="J121" s="76" t="str">
        <f>IF(J12="","",J12)</f>
        <v>31. 8. 2018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E15</f>
        <v>Ostravská univerzita</v>
      </c>
      <c r="G123" s="37"/>
      <c r="H123" s="37"/>
      <c r="I123" s="29" t="s">
        <v>30</v>
      </c>
      <c r="J123" s="33" t="str">
        <f>E21</f>
        <v>Marpo s.r.o.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29" t="s">
        <v>33</v>
      </c>
      <c r="J124" s="33" t="str">
        <f>E24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96"/>
      <c r="B126" s="197"/>
      <c r="C126" s="198" t="s">
        <v>128</v>
      </c>
      <c r="D126" s="199" t="s">
        <v>61</v>
      </c>
      <c r="E126" s="199" t="s">
        <v>57</v>
      </c>
      <c r="F126" s="199" t="s">
        <v>58</v>
      </c>
      <c r="G126" s="199" t="s">
        <v>129</v>
      </c>
      <c r="H126" s="199" t="s">
        <v>130</v>
      </c>
      <c r="I126" s="199" t="s">
        <v>131</v>
      </c>
      <c r="J126" s="200" t="s">
        <v>108</v>
      </c>
      <c r="K126" s="201" t="s">
        <v>132</v>
      </c>
      <c r="L126" s="202"/>
      <c r="M126" s="97" t="s">
        <v>1</v>
      </c>
      <c r="N126" s="98" t="s">
        <v>40</v>
      </c>
      <c r="O126" s="98" t="s">
        <v>133</v>
      </c>
      <c r="P126" s="98" t="s">
        <v>134</v>
      </c>
      <c r="Q126" s="98" t="s">
        <v>135</v>
      </c>
      <c r="R126" s="98" t="s">
        <v>136</v>
      </c>
      <c r="S126" s="98" t="s">
        <v>137</v>
      </c>
      <c r="T126" s="99" t="s">
        <v>138</v>
      </c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</row>
    <row r="127" s="2" customFormat="1" ht="22.8" customHeight="1">
      <c r="A127" s="35"/>
      <c r="B127" s="36"/>
      <c r="C127" s="104" t="s">
        <v>139</v>
      </c>
      <c r="D127" s="37"/>
      <c r="E127" s="37"/>
      <c r="F127" s="37"/>
      <c r="G127" s="37"/>
      <c r="H127" s="37"/>
      <c r="I127" s="37"/>
      <c r="J127" s="203">
        <f>BK127</f>
        <v>0</v>
      </c>
      <c r="K127" s="37"/>
      <c r="L127" s="41"/>
      <c r="M127" s="100"/>
      <c r="N127" s="204"/>
      <c r="O127" s="101"/>
      <c r="P127" s="205">
        <f>P128+P165</f>
        <v>0</v>
      </c>
      <c r="Q127" s="101"/>
      <c r="R127" s="205">
        <f>R128+R165</f>
        <v>76.112233750000016</v>
      </c>
      <c r="S127" s="101"/>
      <c r="T127" s="206">
        <f>T128+T165</f>
        <v>0.066000000000000003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75</v>
      </c>
      <c r="AU127" s="14" t="s">
        <v>110</v>
      </c>
      <c r="BK127" s="207">
        <f>BK128+BK165</f>
        <v>0</v>
      </c>
    </row>
    <row r="128" s="12" customFormat="1" ht="25.92" customHeight="1">
      <c r="A128" s="12"/>
      <c r="B128" s="208"/>
      <c r="C128" s="209"/>
      <c r="D128" s="210" t="s">
        <v>75</v>
      </c>
      <c r="E128" s="211" t="s">
        <v>140</v>
      </c>
      <c r="F128" s="211" t="s">
        <v>141</v>
      </c>
      <c r="G128" s="209"/>
      <c r="H128" s="209"/>
      <c r="I128" s="212"/>
      <c r="J128" s="213">
        <f>BK128</f>
        <v>0</v>
      </c>
      <c r="K128" s="209"/>
      <c r="L128" s="214"/>
      <c r="M128" s="215"/>
      <c r="N128" s="216"/>
      <c r="O128" s="216"/>
      <c r="P128" s="217">
        <f>P129+P136+P141+P152+P154+P157+P163</f>
        <v>0</v>
      </c>
      <c r="Q128" s="216"/>
      <c r="R128" s="217">
        <f>R129+R136+R141+R152+R154+R157+R163</f>
        <v>76.108108750000014</v>
      </c>
      <c r="S128" s="216"/>
      <c r="T128" s="218">
        <f>T129+T136+T141+T152+T154+T157+T163</f>
        <v>0.066000000000000003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9" t="s">
        <v>84</v>
      </c>
      <c r="AT128" s="220" t="s">
        <v>75</v>
      </c>
      <c r="AU128" s="220" t="s">
        <v>76</v>
      </c>
      <c r="AY128" s="219" t="s">
        <v>142</v>
      </c>
      <c r="BK128" s="221">
        <f>BK129+BK136+BK141+BK152+BK154+BK157+BK163</f>
        <v>0</v>
      </c>
    </row>
    <row r="129" s="12" customFormat="1" ht="22.8" customHeight="1">
      <c r="A129" s="12"/>
      <c r="B129" s="208"/>
      <c r="C129" s="209"/>
      <c r="D129" s="210" t="s">
        <v>75</v>
      </c>
      <c r="E129" s="222" t="s">
        <v>86</v>
      </c>
      <c r="F129" s="222" t="s">
        <v>476</v>
      </c>
      <c r="G129" s="209"/>
      <c r="H129" s="209"/>
      <c r="I129" s="212"/>
      <c r="J129" s="223">
        <f>BK129</f>
        <v>0</v>
      </c>
      <c r="K129" s="209"/>
      <c r="L129" s="214"/>
      <c r="M129" s="215"/>
      <c r="N129" s="216"/>
      <c r="O129" s="216"/>
      <c r="P129" s="217">
        <f>SUM(P130:P135)</f>
        <v>0</v>
      </c>
      <c r="Q129" s="216"/>
      <c r="R129" s="217">
        <f>SUM(R130:R135)</f>
        <v>19.488367499999999</v>
      </c>
      <c r="S129" s="216"/>
      <c r="T129" s="218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9" t="s">
        <v>84</v>
      </c>
      <c r="AT129" s="220" t="s">
        <v>75</v>
      </c>
      <c r="AU129" s="220" t="s">
        <v>84</v>
      </c>
      <c r="AY129" s="219" t="s">
        <v>142</v>
      </c>
      <c r="BK129" s="221">
        <f>SUM(BK130:BK135)</f>
        <v>0</v>
      </c>
    </row>
    <row r="130" s="2" customFormat="1" ht="24.15" customHeight="1">
      <c r="A130" s="35"/>
      <c r="B130" s="36"/>
      <c r="C130" s="224" t="s">
        <v>84</v>
      </c>
      <c r="D130" s="224" t="s">
        <v>144</v>
      </c>
      <c r="E130" s="225" t="s">
        <v>477</v>
      </c>
      <c r="F130" s="226" t="s">
        <v>478</v>
      </c>
      <c r="G130" s="227" t="s">
        <v>255</v>
      </c>
      <c r="H130" s="228">
        <v>48</v>
      </c>
      <c r="I130" s="229"/>
      <c r="J130" s="230">
        <f>ROUND(I130*H130,2)</f>
        <v>0</v>
      </c>
      <c r="K130" s="231"/>
      <c r="L130" s="41"/>
      <c r="M130" s="232" t="s">
        <v>1</v>
      </c>
      <c r="N130" s="233" t="s">
        <v>41</v>
      </c>
      <c r="O130" s="88"/>
      <c r="P130" s="234">
        <f>O130*H130</f>
        <v>0</v>
      </c>
      <c r="Q130" s="234">
        <v>0.00020000000000000001</v>
      </c>
      <c r="R130" s="234">
        <f>Q130*H130</f>
        <v>0.0096000000000000009</v>
      </c>
      <c r="S130" s="234">
        <v>0</v>
      </c>
      <c r="T130" s="23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6" t="s">
        <v>148</v>
      </c>
      <c r="AT130" s="236" t="s">
        <v>144</v>
      </c>
      <c r="AU130" s="236" t="s">
        <v>86</v>
      </c>
      <c r="AY130" s="14" t="s">
        <v>142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4" t="s">
        <v>84</v>
      </c>
      <c r="BK130" s="237">
        <f>ROUND(I130*H130,2)</f>
        <v>0</v>
      </c>
      <c r="BL130" s="14" t="s">
        <v>148</v>
      </c>
      <c r="BM130" s="236" t="s">
        <v>200</v>
      </c>
    </row>
    <row r="131" s="2" customFormat="1" ht="24.15" customHeight="1">
      <c r="A131" s="35"/>
      <c r="B131" s="36"/>
      <c r="C131" s="224" t="s">
        <v>86</v>
      </c>
      <c r="D131" s="224" t="s">
        <v>144</v>
      </c>
      <c r="E131" s="225" t="s">
        <v>479</v>
      </c>
      <c r="F131" s="226" t="s">
        <v>480</v>
      </c>
      <c r="G131" s="227" t="s">
        <v>147</v>
      </c>
      <c r="H131" s="228">
        <v>6.9500000000000002</v>
      </c>
      <c r="I131" s="229"/>
      <c r="J131" s="230">
        <f>ROUND(I131*H131,2)</f>
        <v>0</v>
      </c>
      <c r="K131" s="231"/>
      <c r="L131" s="41"/>
      <c r="M131" s="232" t="s">
        <v>1</v>
      </c>
      <c r="N131" s="233" t="s">
        <v>41</v>
      </c>
      <c r="O131" s="88"/>
      <c r="P131" s="234">
        <f>O131*H131</f>
        <v>0</v>
      </c>
      <c r="Q131" s="234">
        <v>2.5504500000000001</v>
      </c>
      <c r="R131" s="234">
        <f>Q131*H131</f>
        <v>17.725627500000002</v>
      </c>
      <c r="S131" s="234">
        <v>0</v>
      </c>
      <c r="T131" s="23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6" t="s">
        <v>148</v>
      </c>
      <c r="AT131" s="236" t="s">
        <v>144</v>
      </c>
      <c r="AU131" s="236" t="s">
        <v>86</v>
      </c>
      <c r="AY131" s="14" t="s">
        <v>142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4" t="s">
        <v>84</v>
      </c>
      <c r="BK131" s="237">
        <f>ROUND(I131*H131,2)</f>
        <v>0</v>
      </c>
      <c r="BL131" s="14" t="s">
        <v>148</v>
      </c>
      <c r="BM131" s="236" t="s">
        <v>279</v>
      </c>
    </row>
    <row r="132" s="2" customFormat="1" ht="21.75" customHeight="1">
      <c r="A132" s="35"/>
      <c r="B132" s="36"/>
      <c r="C132" s="224" t="s">
        <v>153</v>
      </c>
      <c r="D132" s="224" t="s">
        <v>144</v>
      </c>
      <c r="E132" s="225" t="s">
        <v>481</v>
      </c>
      <c r="F132" s="226" t="s">
        <v>482</v>
      </c>
      <c r="G132" s="227" t="s">
        <v>255</v>
      </c>
      <c r="H132" s="228">
        <v>48</v>
      </c>
      <c r="I132" s="229"/>
      <c r="J132" s="230">
        <f>ROUND(I132*H132,2)</f>
        <v>0</v>
      </c>
      <c r="K132" s="231"/>
      <c r="L132" s="41"/>
      <c r="M132" s="232" t="s">
        <v>1</v>
      </c>
      <c r="N132" s="233" t="s">
        <v>41</v>
      </c>
      <c r="O132" s="88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6" t="s">
        <v>148</v>
      </c>
      <c r="AT132" s="236" t="s">
        <v>144</v>
      </c>
      <c r="AU132" s="236" t="s">
        <v>86</v>
      </c>
      <c r="AY132" s="14" t="s">
        <v>142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4" t="s">
        <v>84</v>
      </c>
      <c r="BK132" s="237">
        <f>ROUND(I132*H132,2)</f>
        <v>0</v>
      </c>
      <c r="BL132" s="14" t="s">
        <v>148</v>
      </c>
      <c r="BM132" s="236" t="s">
        <v>290</v>
      </c>
    </row>
    <row r="133" s="2" customFormat="1">
      <c r="A133" s="35"/>
      <c r="B133" s="36"/>
      <c r="C133" s="37"/>
      <c r="D133" s="249" t="s">
        <v>283</v>
      </c>
      <c r="E133" s="37"/>
      <c r="F133" s="250" t="s">
        <v>483</v>
      </c>
      <c r="G133" s="37"/>
      <c r="H133" s="37"/>
      <c r="I133" s="251"/>
      <c r="J133" s="37"/>
      <c r="K133" s="37"/>
      <c r="L133" s="41"/>
      <c r="M133" s="252"/>
      <c r="N133" s="253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283</v>
      </c>
      <c r="AU133" s="14" t="s">
        <v>86</v>
      </c>
    </row>
    <row r="134" s="2" customFormat="1" ht="16.5" customHeight="1">
      <c r="A134" s="35"/>
      <c r="B134" s="36"/>
      <c r="C134" s="224" t="s">
        <v>148</v>
      </c>
      <c r="D134" s="224" t="s">
        <v>144</v>
      </c>
      <c r="E134" s="225" t="s">
        <v>484</v>
      </c>
      <c r="F134" s="226" t="s">
        <v>485</v>
      </c>
      <c r="G134" s="227" t="s">
        <v>255</v>
      </c>
      <c r="H134" s="228">
        <v>30</v>
      </c>
      <c r="I134" s="229"/>
      <c r="J134" s="230">
        <f>ROUND(I134*H134,2)</f>
        <v>0</v>
      </c>
      <c r="K134" s="231"/>
      <c r="L134" s="41"/>
      <c r="M134" s="232" t="s">
        <v>1</v>
      </c>
      <c r="N134" s="233" t="s">
        <v>41</v>
      </c>
      <c r="O134" s="88"/>
      <c r="P134" s="234">
        <f>O134*H134</f>
        <v>0</v>
      </c>
      <c r="Q134" s="234">
        <v>0.037010000000000001</v>
      </c>
      <c r="R134" s="234">
        <f>Q134*H134</f>
        <v>1.1103000000000001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6" t="s">
        <v>148</v>
      </c>
      <c r="AT134" s="236" t="s">
        <v>144</v>
      </c>
      <c r="AU134" s="236" t="s">
        <v>86</v>
      </c>
      <c r="AY134" s="14" t="s">
        <v>142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4" t="s">
        <v>84</v>
      </c>
      <c r="BK134" s="237">
        <f>ROUND(I134*H134,2)</f>
        <v>0</v>
      </c>
      <c r="BL134" s="14" t="s">
        <v>148</v>
      </c>
      <c r="BM134" s="236" t="s">
        <v>302</v>
      </c>
    </row>
    <row r="135" s="2" customFormat="1" ht="16.5" customHeight="1">
      <c r="A135" s="35"/>
      <c r="B135" s="36"/>
      <c r="C135" s="238" t="s">
        <v>160</v>
      </c>
      <c r="D135" s="238" t="s">
        <v>182</v>
      </c>
      <c r="E135" s="239" t="s">
        <v>486</v>
      </c>
      <c r="F135" s="240" t="s">
        <v>487</v>
      </c>
      <c r="G135" s="241" t="s">
        <v>255</v>
      </c>
      <c r="H135" s="242">
        <v>33</v>
      </c>
      <c r="I135" s="243"/>
      <c r="J135" s="244">
        <f>ROUND(I135*H135,2)</f>
        <v>0</v>
      </c>
      <c r="K135" s="245"/>
      <c r="L135" s="246"/>
      <c r="M135" s="247" t="s">
        <v>1</v>
      </c>
      <c r="N135" s="248" t="s">
        <v>41</v>
      </c>
      <c r="O135" s="88"/>
      <c r="P135" s="234">
        <f>O135*H135</f>
        <v>0</v>
      </c>
      <c r="Q135" s="234">
        <v>0.019480000000000001</v>
      </c>
      <c r="R135" s="234">
        <f>Q135*H135</f>
        <v>0.64284000000000008</v>
      </c>
      <c r="S135" s="234">
        <v>0</v>
      </c>
      <c r="T135" s="23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6" t="s">
        <v>172</v>
      </c>
      <c r="AT135" s="236" t="s">
        <v>182</v>
      </c>
      <c r="AU135" s="236" t="s">
        <v>86</v>
      </c>
      <c r="AY135" s="14" t="s">
        <v>142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4" t="s">
        <v>84</v>
      </c>
      <c r="BK135" s="237">
        <f>ROUND(I135*H135,2)</f>
        <v>0</v>
      </c>
      <c r="BL135" s="14" t="s">
        <v>148</v>
      </c>
      <c r="BM135" s="236" t="s">
        <v>310</v>
      </c>
    </row>
    <row r="136" s="12" customFormat="1" ht="22.8" customHeight="1">
      <c r="A136" s="12"/>
      <c r="B136" s="208"/>
      <c r="C136" s="209"/>
      <c r="D136" s="210" t="s">
        <v>75</v>
      </c>
      <c r="E136" s="222" t="s">
        <v>153</v>
      </c>
      <c r="F136" s="222" t="s">
        <v>190</v>
      </c>
      <c r="G136" s="209"/>
      <c r="H136" s="209"/>
      <c r="I136" s="212"/>
      <c r="J136" s="223">
        <f>BK136</f>
        <v>0</v>
      </c>
      <c r="K136" s="209"/>
      <c r="L136" s="214"/>
      <c r="M136" s="215"/>
      <c r="N136" s="216"/>
      <c r="O136" s="216"/>
      <c r="P136" s="217">
        <f>SUM(P137:P140)</f>
        <v>0</v>
      </c>
      <c r="Q136" s="216"/>
      <c r="R136" s="217">
        <f>SUM(R137:R140)</f>
        <v>17.465173409999998</v>
      </c>
      <c r="S136" s="216"/>
      <c r="T136" s="218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9" t="s">
        <v>84</v>
      </c>
      <c r="AT136" s="220" t="s">
        <v>75</v>
      </c>
      <c r="AU136" s="220" t="s">
        <v>84</v>
      </c>
      <c r="AY136" s="219" t="s">
        <v>142</v>
      </c>
      <c r="BK136" s="221">
        <f>SUM(BK137:BK140)</f>
        <v>0</v>
      </c>
    </row>
    <row r="137" s="2" customFormat="1" ht="24.15" customHeight="1">
      <c r="A137" s="35"/>
      <c r="B137" s="36"/>
      <c r="C137" s="224" t="s">
        <v>164</v>
      </c>
      <c r="D137" s="224" t="s">
        <v>144</v>
      </c>
      <c r="E137" s="225" t="s">
        <v>488</v>
      </c>
      <c r="F137" s="226" t="s">
        <v>489</v>
      </c>
      <c r="G137" s="227" t="s">
        <v>147</v>
      </c>
      <c r="H137" s="228">
        <v>6.7039999999999997</v>
      </c>
      <c r="I137" s="229"/>
      <c r="J137" s="230">
        <f>ROUND(I137*H137,2)</f>
        <v>0</v>
      </c>
      <c r="K137" s="231"/>
      <c r="L137" s="41"/>
      <c r="M137" s="232" t="s">
        <v>1</v>
      </c>
      <c r="N137" s="233" t="s">
        <v>41</v>
      </c>
      <c r="O137" s="88"/>
      <c r="P137" s="234">
        <f>O137*H137</f>
        <v>0</v>
      </c>
      <c r="Q137" s="234">
        <v>2.5143</v>
      </c>
      <c r="R137" s="234">
        <f>Q137*H137</f>
        <v>16.855867199999999</v>
      </c>
      <c r="S137" s="234">
        <v>0</v>
      </c>
      <c r="T137" s="23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6" t="s">
        <v>148</v>
      </c>
      <c r="AT137" s="236" t="s">
        <v>144</v>
      </c>
      <c r="AU137" s="236" t="s">
        <v>86</v>
      </c>
      <c r="AY137" s="14" t="s">
        <v>142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4" t="s">
        <v>84</v>
      </c>
      <c r="BK137" s="237">
        <f>ROUND(I137*H137,2)</f>
        <v>0</v>
      </c>
      <c r="BL137" s="14" t="s">
        <v>148</v>
      </c>
      <c r="BM137" s="236" t="s">
        <v>321</v>
      </c>
    </row>
    <row r="138" s="2" customFormat="1" ht="24.15" customHeight="1">
      <c r="A138" s="35"/>
      <c r="B138" s="36"/>
      <c r="C138" s="224" t="s">
        <v>168</v>
      </c>
      <c r="D138" s="224" t="s">
        <v>144</v>
      </c>
      <c r="E138" s="225" t="s">
        <v>490</v>
      </c>
      <c r="F138" s="226" t="s">
        <v>491</v>
      </c>
      <c r="G138" s="227" t="s">
        <v>193</v>
      </c>
      <c r="H138" s="228">
        <v>22.170999999999999</v>
      </c>
      <c r="I138" s="229"/>
      <c r="J138" s="230">
        <f>ROUND(I138*H138,2)</f>
        <v>0</v>
      </c>
      <c r="K138" s="231"/>
      <c r="L138" s="41"/>
      <c r="M138" s="232" t="s">
        <v>1</v>
      </c>
      <c r="N138" s="233" t="s">
        <v>41</v>
      </c>
      <c r="O138" s="88"/>
      <c r="P138" s="234">
        <f>O138*H138</f>
        <v>0</v>
      </c>
      <c r="Q138" s="234">
        <v>0.0016199999999999999</v>
      </c>
      <c r="R138" s="234">
        <f>Q138*H138</f>
        <v>0.035917019999999994</v>
      </c>
      <c r="S138" s="234">
        <v>0</v>
      </c>
      <c r="T138" s="23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6" t="s">
        <v>148</v>
      </c>
      <c r="AT138" s="236" t="s">
        <v>144</v>
      </c>
      <c r="AU138" s="236" t="s">
        <v>86</v>
      </c>
      <c r="AY138" s="14" t="s">
        <v>142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4" t="s">
        <v>84</v>
      </c>
      <c r="BK138" s="237">
        <f>ROUND(I138*H138,2)</f>
        <v>0</v>
      </c>
      <c r="BL138" s="14" t="s">
        <v>148</v>
      </c>
      <c r="BM138" s="236" t="s">
        <v>330</v>
      </c>
    </row>
    <row r="139" s="2" customFormat="1" ht="24.15" customHeight="1">
      <c r="A139" s="35"/>
      <c r="B139" s="36"/>
      <c r="C139" s="224" t="s">
        <v>172</v>
      </c>
      <c r="D139" s="224" t="s">
        <v>144</v>
      </c>
      <c r="E139" s="225" t="s">
        <v>492</v>
      </c>
      <c r="F139" s="226" t="s">
        <v>493</v>
      </c>
      <c r="G139" s="227" t="s">
        <v>193</v>
      </c>
      <c r="H139" s="228">
        <v>22.170999999999999</v>
      </c>
      <c r="I139" s="229"/>
      <c r="J139" s="230">
        <f>ROUND(I139*H139,2)</f>
        <v>0</v>
      </c>
      <c r="K139" s="231"/>
      <c r="L139" s="41"/>
      <c r="M139" s="232" t="s">
        <v>1</v>
      </c>
      <c r="N139" s="233" t="s">
        <v>41</v>
      </c>
      <c r="O139" s="88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148</v>
      </c>
      <c r="AT139" s="236" t="s">
        <v>144</v>
      </c>
      <c r="AU139" s="236" t="s">
        <v>86</v>
      </c>
      <c r="AY139" s="14" t="s">
        <v>142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4" t="s">
        <v>84</v>
      </c>
      <c r="BK139" s="237">
        <f>ROUND(I139*H139,2)</f>
        <v>0</v>
      </c>
      <c r="BL139" s="14" t="s">
        <v>148</v>
      </c>
      <c r="BM139" s="236" t="s">
        <v>338</v>
      </c>
    </row>
    <row r="140" s="2" customFormat="1" ht="24.15" customHeight="1">
      <c r="A140" s="35"/>
      <c r="B140" s="36"/>
      <c r="C140" s="224" t="s">
        <v>177</v>
      </c>
      <c r="D140" s="224" t="s">
        <v>144</v>
      </c>
      <c r="E140" s="225" t="s">
        <v>494</v>
      </c>
      <c r="F140" s="226" t="s">
        <v>495</v>
      </c>
      <c r="G140" s="227" t="s">
        <v>175</v>
      </c>
      <c r="H140" s="228">
        <v>0.51700000000000002</v>
      </c>
      <c r="I140" s="229"/>
      <c r="J140" s="230">
        <f>ROUND(I140*H140,2)</f>
        <v>0</v>
      </c>
      <c r="K140" s="231"/>
      <c r="L140" s="41"/>
      <c r="M140" s="232" t="s">
        <v>1</v>
      </c>
      <c r="N140" s="233" t="s">
        <v>41</v>
      </c>
      <c r="O140" s="88"/>
      <c r="P140" s="234">
        <f>O140*H140</f>
        <v>0</v>
      </c>
      <c r="Q140" s="234">
        <v>1.10907</v>
      </c>
      <c r="R140" s="234">
        <f>Q140*H140</f>
        <v>0.57338918999999999</v>
      </c>
      <c r="S140" s="234">
        <v>0</v>
      </c>
      <c r="T140" s="23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6" t="s">
        <v>148</v>
      </c>
      <c r="AT140" s="236" t="s">
        <v>144</v>
      </c>
      <c r="AU140" s="236" t="s">
        <v>86</v>
      </c>
      <c r="AY140" s="14" t="s">
        <v>142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4" t="s">
        <v>84</v>
      </c>
      <c r="BK140" s="237">
        <f>ROUND(I140*H140,2)</f>
        <v>0</v>
      </c>
      <c r="BL140" s="14" t="s">
        <v>148</v>
      </c>
      <c r="BM140" s="236" t="s">
        <v>346</v>
      </c>
    </row>
    <row r="141" s="12" customFormat="1" ht="22.8" customHeight="1">
      <c r="A141" s="12"/>
      <c r="B141" s="208"/>
      <c r="C141" s="209"/>
      <c r="D141" s="210" t="s">
        <v>75</v>
      </c>
      <c r="E141" s="222" t="s">
        <v>148</v>
      </c>
      <c r="F141" s="222" t="s">
        <v>496</v>
      </c>
      <c r="G141" s="209"/>
      <c r="H141" s="209"/>
      <c r="I141" s="212"/>
      <c r="J141" s="223">
        <f>BK141</f>
        <v>0</v>
      </c>
      <c r="K141" s="209"/>
      <c r="L141" s="214"/>
      <c r="M141" s="215"/>
      <c r="N141" s="216"/>
      <c r="O141" s="216"/>
      <c r="P141" s="217">
        <f>SUM(P142:P151)</f>
        <v>0</v>
      </c>
      <c r="Q141" s="216"/>
      <c r="R141" s="217">
        <f>SUM(R142:R151)</f>
        <v>38.601607839999993</v>
      </c>
      <c r="S141" s="216"/>
      <c r="T141" s="218">
        <f>SUM(T142:T151)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9" t="s">
        <v>84</v>
      </c>
      <c r="AT141" s="220" t="s">
        <v>75</v>
      </c>
      <c r="AU141" s="220" t="s">
        <v>84</v>
      </c>
      <c r="AY141" s="219" t="s">
        <v>142</v>
      </c>
      <c r="BK141" s="221">
        <f>SUM(BK142:BK151)</f>
        <v>0</v>
      </c>
    </row>
    <row r="142" s="2" customFormat="1" ht="16.5" customHeight="1">
      <c r="A142" s="35"/>
      <c r="B142" s="36"/>
      <c r="C142" s="224" t="s">
        <v>181</v>
      </c>
      <c r="D142" s="224" t="s">
        <v>144</v>
      </c>
      <c r="E142" s="225" t="s">
        <v>497</v>
      </c>
      <c r="F142" s="226" t="s">
        <v>498</v>
      </c>
      <c r="G142" s="227" t="s">
        <v>147</v>
      </c>
      <c r="H142" s="228">
        <v>1.9730000000000001</v>
      </c>
      <c r="I142" s="229"/>
      <c r="J142" s="230">
        <f>ROUND(I142*H142,2)</f>
        <v>0</v>
      </c>
      <c r="K142" s="231"/>
      <c r="L142" s="41"/>
      <c r="M142" s="232" t="s">
        <v>1</v>
      </c>
      <c r="N142" s="233" t="s">
        <v>41</v>
      </c>
      <c r="O142" s="88"/>
      <c r="P142" s="234">
        <f>O142*H142</f>
        <v>0</v>
      </c>
      <c r="Q142" s="234">
        <v>2.5020099999999998</v>
      </c>
      <c r="R142" s="234">
        <f>Q142*H142</f>
        <v>4.9364657300000001</v>
      </c>
      <c r="S142" s="234">
        <v>0</v>
      </c>
      <c r="T142" s="23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6" t="s">
        <v>148</v>
      </c>
      <c r="AT142" s="236" t="s">
        <v>144</v>
      </c>
      <c r="AU142" s="236" t="s">
        <v>86</v>
      </c>
      <c r="AY142" s="14" t="s">
        <v>142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4" t="s">
        <v>84</v>
      </c>
      <c r="BK142" s="237">
        <f>ROUND(I142*H142,2)</f>
        <v>0</v>
      </c>
      <c r="BL142" s="14" t="s">
        <v>148</v>
      </c>
      <c r="BM142" s="236" t="s">
        <v>354</v>
      </c>
    </row>
    <row r="143" s="2" customFormat="1" ht="24.15" customHeight="1">
      <c r="A143" s="35"/>
      <c r="B143" s="36"/>
      <c r="C143" s="224" t="s">
        <v>186</v>
      </c>
      <c r="D143" s="224" t="s">
        <v>144</v>
      </c>
      <c r="E143" s="225" t="s">
        <v>499</v>
      </c>
      <c r="F143" s="226" t="s">
        <v>500</v>
      </c>
      <c r="G143" s="227" t="s">
        <v>193</v>
      </c>
      <c r="H143" s="228">
        <v>9.8620000000000001</v>
      </c>
      <c r="I143" s="229"/>
      <c r="J143" s="230">
        <f>ROUND(I143*H143,2)</f>
        <v>0</v>
      </c>
      <c r="K143" s="231"/>
      <c r="L143" s="41"/>
      <c r="M143" s="232" t="s">
        <v>1</v>
      </c>
      <c r="N143" s="233" t="s">
        <v>41</v>
      </c>
      <c r="O143" s="88"/>
      <c r="P143" s="234">
        <f>O143*H143</f>
        <v>0</v>
      </c>
      <c r="Q143" s="234">
        <v>0.0053299999999999997</v>
      </c>
      <c r="R143" s="234">
        <f>Q143*H143</f>
        <v>0.05256446</v>
      </c>
      <c r="S143" s="234">
        <v>0</v>
      </c>
      <c r="T143" s="23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6" t="s">
        <v>148</v>
      </c>
      <c r="AT143" s="236" t="s">
        <v>144</v>
      </c>
      <c r="AU143" s="236" t="s">
        <v>86</v>
      </c>
      <c r="AY143" s="14" t="s">
        <v>142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4" t="s">
        <v>84</v>
      </c>
      <c r="BK143" s="237">
        <f>ROUND(I143*H143,2)</f>
        <v>0</v>
      </c>
      <c r="BL143" s="14" t="s">
        <v>148</v>
      </c>
      <c r="BM143" s="236" t="s">
        <v>365</v>
      </c>
    </row>
    <row r="144" s="2" customFormat="1" ht="24.15" customHeight="1">
      <c r="A144" s="35"/>
      <c r="B144" s="36"/>
      <c r="C144" s="224" t="s">
        <v>8</v>
      </c>
      <c r="D144" s="224" t="s">
        <v>144</v>
      </c>
      <c r="E144" s="225" t="s">
        <v>501</v>
      </c>
      <c r="F144" s="226" t="s">
        <v>502</v>
      </c>
      <c r="G144" s="227" t="s">
        <v>193</v>
      </c>
      <c r="H144" s="228">
        <v>9.8620000000000001</v>
      </c>
      <c r="I144" s="229"/>
      <c r="J144" s="230">
        <f>ROUND(I144*H144,2)</f>
        <v>0</v>
      </c>
      <c r="K144" s="231"/>
      <c r="L144" s="41"/>
      <c r="M144" s="232" t="s">
        <v>1</v>
      </c>
      <c r="N144" s="233" t="s">
        <v>41</v>
      </c>
      <c r="O144" s="88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6" t="s">
        <v>148</v>
      </c>
      <c r="AT144" s="236" t="s">
        <v>144</v>
      </c>
      <c r="AU144" s="236" t="s">
        <v>86</v>
      </c>
      <c r="AY144" s="14" t="s">
        <v>142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4" t="s">
        <v>84</v>
      </c>
      <c r="BK144" s="237">
        <f>ROUND(I144*H144,2)</f>
        <v>0</v>
      </c>
      <c r="BL144" s="14" t="s">
        <v>148</v>
      </c>
      <c r="BM144" s="236" t="s">
        <v>374</v>
      </c>
    </row>
    <row r="145" s="2" customFormat="1" ht="16.5" customHeight="1">
      <c r="A145" s="35"/>
      <c r="B145" s="36"/>
      <c r="C145" s="224" t="s">
        <v>195</v>
      </c>
      <c r="D145" s="224" t="s">
        <v>144</v>
      </c>
      <c r="E145" s="225" t="s">
        <v>503</v>
      </c>
      <c r="F145" s="226" t="s">
        <v>504</v>
      </c>
      <c r="G145" s="227" t="s">
        <v>175</v>
      </c>
      <c r="H145" s="228">
        <v>0.121</v>
      </c>
      <c r="I145" s="229"/>
      <c r="J145" s="230">
        <f>ROUND(I145*H145,2)</f>
        <v>0</v>
      </c>
      <c r="K145" s="231"/>
      <c r="L145" s="41"/>
      <c r="M145" s="232" t="s">
        <v>1</v>
      </c>
      <c r="N145" s="233" t="s">
        <v>41</v>
      </c>
      <c r="O145" s="88"/>
      <c r="P145" s="234">
        <f>O145*H145</f>
        <v>0</v>
      </c>
      <c r="Q145" s="234">
        <v>1.05555</v>
      </c>
      <c r="R145" s="234">
        <f>Q145*H145</f>
        <v>0.12772154999999999</v>
      </c>
      <c r="S145" s="234">
        <v>0</v>
      </c>
      <c r="T145" s="23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6" t="s">
        <v>148</v>
      </c>
      <c r="AT145" s="236" t="s">
        <v>144</v>
      </c>
      <c r="AU145" s="236" t="s">
        <v>86</v>
      </c>
      <c r="AY145" s="14" t="s">
        <v>142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4" t="s">
        <v>84</v>
      </c>
      <c r="BK145" s="237">
        <f>ROUND(I145*H145,2)</f>
        <v>0</v>
      </c>
      <c r="BL145" s="14" t="s">
        <v>148</v>
      </c>
      <c r="BM145" s="236" t="s">
        <v>413</v>
      </c>
    </row>
    <row r="146" s="2" customFormat="1" ht="16.5" customHeight="1">
      <c r="A146" s="35"/>
      <c r="B146" s="36"/>
      <c r="C146" s="224" t="s">
        <v>200</v>
      </c>
      <c r="D146" s="224" t="s">
        <v>144</v>
      </c>
      <c r="E146" s="225" t="s">
        <v>505</v>
      </c>
      <c r="F146" s="226" t="s">
        <v>506</v>
      </c>
      <c r="G146" s="227" t="s">
        <v>175</v>
      </c>
      <c r="H146" s="228">
        <v>0.081000000000000003</v>
      </c>
      <c r="I146" s="229"/>
      <c r="J146" s="230">
        <f>ROUND(I146*H146,2)</f>
        <v>0</v>
      </c>
      <c r="K146" s="231"/>
      <c r="L146" s="41"/>
      <c r="M146" s="232" t="s">
        <v>1</v>
      </c>
      <c r="N146" s="233" t="s">
        <v>41</v>
      </c>
      <c r="O146" s="88"/>
      <c r="P146" s="234">
        <f>O146*H146</f>
        <v>0</v>
      </c>
      <c r="Q146" s="234">
        <v>1.06277</v>
      </c>
      <c r="R146" s="234">
        <f>Q146*H146</f>
        <v>0.086084370000000007</v>
      </c>
      <c r="S146" s="234">
        <v>0</v>
      </c>
      <c r="T146" s="23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6" t="s">
        <v>148</v>
      </c>
      <c r="AT146" s="236" t="s">
        <v>144</v>
      </c>
      <c r="AU146" s="236" t="s">
        <v>86</v>
      </c>
      <c r="AY146" s="14" t="s">
        <v>142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4" t="s">
        <v>84</v>
      </c>
      <c r="BK146" s="237">
        <f>ROUND(I146*H146,2)</f>
        <v>0</v>
      </c>
      <c r="BL146" s="14" t="s">
        <v>148</v>
      </c>
      <c r="BM146" s="236" t="s">
        <v>422</v>
      </c>
    </row>
    <row r="147" s="2" customFormat="1" ht="16.5" customHeight="1">
      <c r="A147" s="35"/>
      <c r="B147" s="36"/>
      <c r="C147" s="224" t="s">
        <v>204</v>
      </c>
      <c r="D147" s="224" t="s">
        <v>144</v>
      </c>
      <c r="E147" s="225" t="s">
        <v>507</v>
      </c>
      <c r="F147" s="226" t="s">
        <v>508</v>
      </c>
      <c r="G147" s="227" t="s">
        <v>147</v>
      </c>
      <c r="H147" s="228">
        <v>10.404</v>
      </c>
      <c r="I147" s="229"/>
      <c r="J147" s="230">
        <f>ROUND(I147*H147,2)</f>
        <v>0</v>
      </c>
      <c r="K147" s="231"/>
      <c r="L147" s="41"/>
      <c r="M147" s="232" t="s">
        <v>1</v>
      </c>
      <c r="N147" s="233" t="s">
        <v>41</v>
      </c>
      <c r="O147" s="88"/>
      <c r="P147" s="234">
        <f>O147*H147</f>
        <v>0</v>
      </c>
      <c r="Q147" s="234">
        <v>2.5019800000000001</v>
      </c>
      <c r="R147" s="234">
        <f>Q147*H147</f>
        <v>26.03059992</v>
      </c>
      <c r="S147" s="234">
        <v>0</v>
      </c>
      <c r="T147" s="23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6" t="s">
        <v>148</v>
      </c>
      <c r="AT147" s="236" t="s">
        <v>144</v>
      </c>
      <c r="AU147" s="236" t="s">
        <v>86</v>
      </c>
      <c r="AY147" s="14" t="s">
        <v>142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4" t="s">
        <v>84</v>
      </c>
      <c r="BK147" s="237">
        <f>ROUND(I147*H147,2)</f>
        <v>0</v>
      </c>
      <c r="BL147" s="14" t="s">
        <v>148</v>
      </c>
      <c r="BM147" s="236" t="s">
        <v>509</v>
      </c>
    </row>
    <row r="148" s="2" customFormat="1" ht="16.5" customHeight="1">
      <c r="A148" s="35"/>
      <c r="B148" s="36"/>
      <c r="C148" s="224" t="s">
        <v>208</v>
      </c>
      <c r="D148" s="224" t="s">
        <v>144</v>
      </c>
      <c r="E148" s="225" t="s">
        <v>510</v>
      </c>
      <c r="F148" s="226" t="s">
        <v>511</v>
      </c>
      <c r="G148" s="227" t="s">
        <v>193</v>
      </c>
      <c r="H148" s="228">
        <v>69.359999999999999</v>
      </c>
      <c r="I148" s="229"/>
      <c r="J148" s="230">
        <f>ROUND(I148*H148,2)</f>
        <v>0</v>
      </c>
      <c r="K148" s="231"/>
      <c r="L148" s="41"/>
      <c r="M148" s="232" t="s">
        <v>1</v>
      </c>
      <c r="N148" s="233" t="s">
        <v>41</v>
      </c>
      <c r="O148" s="88"/>
      <c r="P148" s="234">
        <f>O148*H148</f>
        <v>0</v>
      </c>
      <c r="Q148" s="234">
        <v>0.011169999999999999</v>
      </c>
      <c r="R148" s="234">
        <f>Q148*H148</f>
        <v>0.77475119999999997</v>
      </c>
      <c r="S148" s="234">
        <v>0</v>
      </c>
      <c r="T148" s="23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6" t="s">
        <v>148</v>
      </c>
      <c r="AT148" s="236" t="s">
        <v>144</v>
      </c>
      <c r="AU148" s="236" t="s">
        <v>86</v>
      </c>
      <c r="AY148" s="14" t="s">
        <v>142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4" t="s">
        <v>84</v>
      </c>
      <c r="BK148" s="237">
        <f>ROUND(I148*H148,2)</f>
        <v>0</v>
      </c>
      <c r="BL148" s="14" t="s">
        <v>148</v>
      </c>
      <c r="BM148" s="236" t="s">
        <v>512</v>
      </c>
    </row>
    <row r="149" s="2" customFormat="1" ht="16.5" customHeight="1">
      <c r="A149" s="35"/>
      <c r="B149" s="36"/>
      <c r="C149" s="224" t="s">
        <v>212</v>
      </c>
      <c r="D149" s="224" t="s">
        <v>144</v>
      </c>
      <c r="E149" s="225" t="s">
        <v>513</v>
      </c>
      <c r="F149" s="226" t="s">
        <v>514</v>
      </c>
      <c r="G149" s="227" t="s">
        <v>193</v>
      </c>
      <c r="H149" s="228">
        <v>69.359999999999999</v>
      </c>
      <c r="I149" s="229"/>
      <c r="J149" s="230">
        <f>ROUND(I149*H149,2)</f>
        <v>0</v>
      </c>
      <c r="K149" s="231"/>
      <c r="L149" s="41"/>
      <c r="M149" s="232" t="s">
        <v>1</v>
      </c>
      <c r="N149" s="233" t="s">
        <v>41</v>
      </c>
      <c r="O149" s="88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6" t="s">
        <v>148</v>
      </c>
      <c r="AT149" s="236" t="s">
        <v>144</v>
      </c>
      <c r="AU149" s="236" t="s">
        <v>86</v>
      </c>
      <c r="AY149" s="14" t="s">
        <v>142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4" t="s">
        <v>84</v>
      </c>
      <c r="BK149" s="237">
        <f>ROUND(I149*H149,2)</f>
        <v>0</v>
      </c>
      <c r="BL149" s="14" t="s">
        <v>148</v>
      </c>
      <c r="BM149" s="236" t="s">
        <v>515</v>
      </c>
    </row>
    <row r="150" s="2" customFormat="1" ht="24.15" customHeight="1">
      <c r="A150" s="35"/>
      <c r="B150" s="36"/>
      <c r="C150" s="224" t="s">
        <v>216</v>
      </c>
      <c r="D150" s="224" t="s">
        <v>144</v>
      </c>
      <c r="E150" s="225" t="s">
        <v>516</v>
      </c>
      <c r="F150" s="226" t="s">
        <v>517</v>
      </c>
      <c r="G150" s="227" t="s">
        <v>175</v>
      </c>
      <c r="H150" s="228">
        <v>0.39100000000000001</v>
      </c>
      <c r="I150" s="229"/>
      <c r="J150" s="230">
        <f>ROUND(I150*H150,2)</f>
        <v>0</v>
      </c>
      <c r="K150" s="231"/>
      <c r="L150" s="41"/>
      <c r="M150" s="232" t="s">
        <v>1</v>
      </c>
      <c r="N150" s="233" t="s">
        <v>41</v>
      </c>
      <c r="O150" s="88"/>
      <c r="P150" s="234">
        <f>O150*H150</f>
        <v>0</v>
      </c>
      <c r="Q150" s="234">
        <v>1.05291</v>
      </c>
      <c r="R150" s="234">
        <f>Q150*H150</f>
        <v>0.41168781000000004</v>
      </c>
      <c r="S150" s="234">
        <v>0</v>
      </c>
      <c r="T150" s="23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6" t="s">
        <v>148</v>
      </c>
      <c r="AT150" s="236" t="s">
        <v>144</v>
      </c>
      <c r="AU150" s="236" t="s">
        <v>86</v>
      </c>
      <c r="AY150" s="14" t="s">
        <v>142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4" t="s">
        <v>84</v>
      </c>
      <c r="BK150" s="237">
        <f>ROUND(I150*H150,2)</f>
        <v>0</v>
      </c>
      <c r="BL150" s="14" t="s">
        <v>148</v>
      </c>
      <c r="BM150" s="236" t="s">
        <v>518</v>
      </c>
    </row>
    <row r="151" s="2" customFormat="1" ht="24.15" customHeight="1">
      <c r="A151" s="35"/>
      <c r="B151" s="36"/>
      <c r="C151" s="224" t="s">
        <v>220</v>
      </c>
      <c r="D151" s="224" t="s">
        <v>144</v>
      </c>
      <c r="E151" s="225" t="s">
        <v>519</v>
      </c>
      <c r="F151" s="226" t="s">
        <v>520</v>
      </c>
      <c r="G151" s="227" t="s">
        <v>193</v>
      </c>
      <c r="H151" s="228">
        <v>18.079999999999998</v>
      </c>
      <c r="I151" s="229"/>
      <c r="J151" s="230">
        <f>ROUND(I151*H151,2)</f>
        <v>0</v>
      </c>
      <c r="K151" s="231"/>
      <c r="L151" s="41"/>
      <c r="M151" s="232" t="s">
        <v>1</v>
      </c>
      <c r="N151" s="233" t="s">
        <v>41</v>
      </c>
      <c r="O151" s="88"/>
      <c r="P151" s="234">
        <f>O151*H151</f>
        <v>0</v>
      </c>
      <c r="Q151" s="234">
        <v>0.34190999999999999</v>
      </c>
      <c r="R151" s="234">
        <f>Q151*H151</f>
        <v>6.1817327999999989</v>
      </c>
      <c r="S151" s="234">
        <v>0</v>
      </c>
      <c r="T151" s="23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6" t="s">
        <v>148</v>
      </c>
      <c r="AT151" s="236" t="s">
        <v>144</v>
      </c>
      <c r="AU151" s="236" t="s">
        <v>86</v>
      </c>
      <c r="AY151" s="14" t="s">
        <v>142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4" t="s">
        <v>84</v>
      </c>
      <c r="BK151" s="237">
        <f>ROUND(I151*H151,2)</f>
        <v>0</v>
      </c>
      <c r="BL151" s="14" t="s">
        <v>148</v>
      </c>
      <c r="BM151" s="236" t="s">
        <v>521</v>
      </c>
    </row>
    <row r="152" s="12" customFormat="1" ht="22.8" customHeight="1">
      <c r="A152" s="12"/>
      <c r="B152" s="208"/>
      <c r="C152" s="209"/>
      <c r="D152" s="210" t="s">
        <v>75</v>
      </c>
      <c r="E152" s="222" t="s">
        <v>164</v>
      </c>
      <c r="F152" s="222" t="s">
        <v>199</v>
      </c>
      <c r="G152" s="209"/>
      <c r="H152" s="209"/>
      <c r="I152" s="212"/>
      <c r="J152" s="223">
        <f>BK152</f>
        <v>0</v>
      </c>
      <c r="K152" s="209"/>
      <c r="L152" s="214"/>
      <c r="M152" s="215"/>
      <c r="N152" s="216"/>
      <c r="O152" s="216"/>
      <c r="P152" s="217">
        <f>P153</f>
        <v>0</v>
      </c>
      <c r="Q152" s="216"/>
      <c r="R152" s="217">
        <f>R153</f>
        <v>0.50490000000000002</v>
      </c>
      <c r="S152" s="216"/>
      <c r="T152" s="218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9" t="s">
        <v>84</v>
      </c>
      <c r="AT152" s="220" t="s">
        <v>75</v>
      </c>
      <c r="AU152" s="220" t="s">
        <v>84</v>
      </c>
      <c r="AY152" s="219" t="s">
        <v>142</v>
      </c>
      <c r="BK152" s="221">
        <f>BK153</f>
        <v>0</v>
      </c>
    </row>
    <row r="153" s="2" customFormat="1" ht="24.15" customHeight="1">
      <c r="A153" s="35"/>
      <c r="B153" s="36"/>
      <c r="C153" s="224" t="s">
        <v>224</v>
      </c>
      <c r="D153" s="224" t="s">
        <v>144</v>
      </c>
      <c r="E153" s="225" t="s">
        <v>522</v>
      </c>
      <c r="F153" s="226" t="s">
        <v>523</v>
      </c>
      <c r="G153" s="227" t="s">
        <v>193</v>
      </c>
      <c r="H153" s="228">
        <v>16.5</v>
      </c>
      <c r="I153" s="229"/>
      <c r="J153" s="230">
        <f>ROUND(I153*H153,2)</f>
        <v>0</v>
      </c>
      <c r="K153" s="231"/>
      <c r="L153" s="41"/>
      <c r="M153" s="232" t="s">
        <v>1</v>
      </c>
      <c r="N153" s="233" t="s">
        <v>41</v>
      </c>
      <c r="O153" s="88"/>
      <c r="P153" s="234">
        <f>O153*H153</f>
        <v>0</v>
      </c>
      <c r="Q153" s="234">
        <v>0.030599999999999999</v>
      </c>
      <c r="R153" s="234">
        <f>Q153*H153</f>
        <v>0.50490000000000002</v>
      </c>
      <c r="S153" s="234">
        <v>0</v>
      </c>
      <c r="T153" s="23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6" t="s">
        <v>148</v>
      </c>
      <c r="AT153" s="236" t="s">
        <v>144</v>
      </c>
      <c r="AU153" s="236" t="s">
        <v>86</v>
      </c>
      <c r="AY153" s="14" t="s">
        <v>142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4" t="s">
        <v>84</v>
      </c>
      <c r="BK153" s="237">
        <f>ROUND(I153*H153,2)</f>
        <v>0</v>
      </c>
      <c r="BL153" s="14" t="s">
        <v>148</v>
      </c>
      <c r="BM153" s="236" t="s">
        <v>524</v>
      </c>
    </row>
    <row r="154" s="12" customFormat="1" ht="22.8" customHeight="1">
      <c r="A154" s="12"/>
      <c r="B154" s="208"/>
      <c r="C154" s="209"/>
      <c r="D154" s="210" t="s">
        <v>75</v>
      </c>
      <c r="E154" s="222" t="s">
        <v>177</v>
      </c>
      <c r="F154" s="222" t="s">
        <v>251</v>
      </c>
      <c r="G154" s="209"/>
      <c r="H154" s="209"/>
      <c r="I154" s="212"/>
      <c r="J154" s="223">
        <f>BK154</f>
        <v>0</v>
      </c>
      <c r="K154" s="209"/>
      <c r="L154" s="214"/>
      <c r="M154" s="215"/>
      <c r="N154" s="216"/>
      <c r="O154" s="216"/>
      <c r="P154" s="217">
        <f>SUM(P155:P156)</f>
        <v>0</v>
      </c>
      <c r="Q154" s="216"/>
      <c r="R154" s="217">
        <f>SUM(R155:R156)</f>
        <v>0.048059999999999999</v>
      </c>
      <c r="S154" s="216"/>
      <c r="T154" s="218">
        <f>SUM(T155:T156)</f>
        <v>0.066000000000000003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9" t="s">
        <v>84</v>
      </c>
      <c r="AT154" s="220" t="s">
        <v>75</v>
      </c>
      <c r="AU154" s="220" t="s">
        <v>84</v>
      </c>
      <c r="AY154" s="219" t="s">
        <v>142</v>
      </c>
      <c r="BK154" s="221">
        <f>SUM(BK155:BK156)</f>
        <v>0</v>
      </c>
    </row>
    <row r="155" s="2" customFormat="1" ht="24.15" customHeight="1">
      <c r="A155" s="35"/>
      <c r="B155" s="36"/>
      <c r="C155" s="224" t="s">
        <v>7</v>
      </c>
      <c r="D155" s="224" t="s">
        <v>144</v>
      </c>
      <c r="E155" s="225" t="s">
        <v>525</v>
      </c>
      <c r="F155" s="226" t="s">
        <v>526</v>
      </c>
      <c r="G155" s="227" t="s">
        <v>255</v>
      </c>
      <c r="H155" s="228">
        <v>12</v>
      </c>
      <c r="I155" s="229"/>
      <c r="J155" s="230">
        <f>ROUND(I155*H155,2)</f>
        <v>0</v>
      </c>
      <c r="K155" s="231"/>
      <c r="L155" s="41"/>
      <c r="M155" s="232" t="s">
        <v>1</v>
      </c>
      <c r="N155" s="233" t="s">
        <v>41</v>
      </c>
      <c r="O155" s="88"/>
      <c r="P155" s="234">
        <f>O155*H155</f>
        <v>0</v>
      </c>
      <c r="Q155" s="234">
        <v>0.00042999999999999999</v>
      </c>
      <c r="R155" s="234">
        <f>Q155*H155</f>
        <v>0.0051599999999999997</v>
      </c>
      <c r="S155" s="234">
        <v>0</v>
      </c>
      <c r="T155" s="23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6" t="s">
        <v>148</v>
      </c>
      <c r="AT155" s="236" t="s">
        <v>144</v>
      </c>
      <c r="AU155" s="236" t="s">
        <v>86</v>
      </c>
      <c r="AY155" s="14" t="s">
        <v>142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4" t="s">
        <v>84</v>
      </c>
      <c r="BK155" s="237">
        <f>ROUND(I155*H155,2)</f>
        <v>0</v>
      </c>
      <c r="BL155" s="14" t="s">
        <v>148</v>
      </c>
      <c r="BM155" s="236" t="s">
        <v>527</v>
      </c>
    </row>
    <row r="156" s="2" customFormat="1" ht="24.15" customHeight="1">
      <c r="A156" s="35"/>
      <c r="B156" s="36"/>
      <c r="C156" s="224" t="s">
        <v>231</v>
      </c>
      <c r="D156" s="224" t="s">
        <v>144</v>
      </c>
      <c r="E156" s="225" t="s">
        <v>528</v>
      </c>
      <c r="F156" s="226" t="s">
        <v>529</v>
      </c>
      <c r="G156" s="227" t="s">
        <v>255</v>
      </c>
      <c r="H156" s="228">
        <v>66</v>
      </c>
      <c r="I156" s="229"/>
      <c r="J156" s="230">
        <f>ROUND(I156*H156,2)</f>
        <v>0</v>
      </c>
      <c r="K156" s="231"/>
      <c r="L156" s="41"/>
      <c r="M156" s="232" t="s">
        <v>1</v>
      </c>
      <c r="N156" s="233" t="s">
        <v>41</v>
      </c>
      <c r="O156" s="88"/>
      <c r="P156" s="234">
        <f>O156*H156</f>
        <v>0</v>
      </c>
      <c r="Q156" s="234">
        <v>0.00064999999999999997</v>
      </c>
      <c r="R156" s="234">
        <f>Q156*H156</f>
        <v>0.042900000000000001</v>
      </c>
      <c r="S156" s="234">
        <v>0.001</v>
      </c>
      <c r="T156" s="235">
        <f>S156*H156</f>
        <v>0.066000000000000003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6" t="s">
        <v>148</v>
      </c>
      <c r="AT156" s="236" t="s">
        <v>144</v>
      </c>
      <c r="AU156" s="236" t="s">
        <v>86</v>
      </c>
      <c r="AY156" s="14" t="s">
        <v>142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4" t="s">
        <v>84</v>
      </c>
      <c r="BK156" s="237">
        <f>ROUND(I156*H156,2)</f>
        <v>0</v>
      </c>
      <c r="BL156" s="14" t="s">
        <v>148</v>
      </c>
      <c r="BM156" s="236" t="s">
        <v>530</v>
      </c>
    </row>
    <row r="157" s="12" customFormat="1" ht="22.8" customHeight="1">
      <c r="A157" s="12"/>
      <c r="B157" s="208"/>
      <c r="C157" s="209"/>
      <c r="D157" s="210" t="s">
        <v>75</v>
      </c>
      <c r="E157" s="222" t="s">
        <v>531</v>
      </c>
      <c r="F157" s="222" t="s">
        <v>532</v>
      </c>
      <c r="G157" s="209"/>
      <c r="H157" s="209"/>
      <c r="I157" s="212"/>
      <c r="J157" s="223">
        <f>BK157</f>
        <v>0</v>
      </c>
      <c r="K157" s="209"/>
      <c r="L157" s="214"/>
      <c r="M157" s="215"/>
      <c r="N157" s="216"/>
      <c r="O157" s="216"/>
      <c r="P157" s="217">
        <f>SUM(P158:P162)</f>
        <v>0</v>
      </c>
      <c r="Q157" s="216"/>
      <c r="R157" s="217">
        <f>SUM(R158:R162)</f>
        <v>0</v>
      </c>
      <c r="S157" s="216"/>
      <c r="T157" s="218">
        <f>SUM(T158:T162)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9" t="s">
        <v>84</v>
      </c>
      <c r="AT157" s="220" t="s">
        <v>75</v>
      </c>
      <c r="AU157" s="220" t="s">
        <v>84</v>
      </c>
      <c r="AY157" s="219" t="s">
        <v>142</v>
      </c>
      <c r="BK157" s="221">
        <f>SUM(BK158:BK162)</f>
        <v>0</v>
      </c>
    </row>
    <row r="158" s="2" customFormat="1" ht="33" customHeight="1">
      <c r="A158" s="35"/>
      <c r="B158" s="36"/>
      <c r="C158" s="224" t="s">
        <v>235</v>
      </c>
      <c r="D158" s="224" t="s">
        <v>144</v>
      </c>
      <c r="E158" s="225" t="s">
        <v>533</v>
      </c>
      <c r="F158" s="226" t="s">
        <v>534</v>
      </c>
      <c r="G158" s="227" t="s">
        <v>175</v>
      </c>
      <c r="H158" s="228">
        <v>0.066000000000000003</v>
      </c>
      <c r="I158" s="229"/>
      <c r="J158" s="230">
        <f>ROUND(I158*H158,2)</f>
        <v>0</v>
      </c>
      <c r="K158" s="231"/>
      <c r="L158" s="41"/>
      <c r="M158" s="232" t="s">
        <v>1</v>
      </c>
      <c r="N158" s="233" t="s">
        <v>41</v>
      </c>
      <c r="O158" s="88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6" t="s">
        <v>148</v>
      </c>
      <c r="AT158" s="236" t="s">
        <v>144</v>
      </c>
      <c r="AU158" s="236" t="s">
        <v>86</v>
      </c>
      <c r="AY158" s="14" t="s">
        <v>142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4" t="s">
        <v>84</v>
      </c>
      <c r="BK158" s="237">
        <f>ROUND(I158*H158,2)</f>
        <v>0</v>
      </c>
      <c r="BL158" s="14" t="s">
        <v>148</v>
      </c>
      <c r="BM158" s="236" t="s">
        <v>535</v>
      </c>
    </row>
    <row r="159" s="2" customFormat="1" ht="33" customHeight="1">
      <c r="A159" s="35"/>
      <c r="B159" s="36"/>
      <c r="C159" s="224" t="s">
        <v>239</v>
      </c>
      <c r="D159" s="224" t="s">
        <v>144</v>
      </c>
      <c r="E159" s="225" t="s">
        <v>536</v>
      </c>
      <c r="F159" s="226" t="s">
        <v>537</v>
      </c>
      <c r="G159" s="227" t="s">
        <v>175</v>
      </c>
      <c r="H159" s="228">
        <v>0.066000000000000003</v>
      </c>
      <c r="I159" s="229"/>
      <c r="J159" s="230">
        <f>ROUND(I159*H159,2)</f>
        <v>0</v>
      </c>
      <c r="K159" s="231"/>
      <c r="L159" s="41"/>
      <c r="M159" s="232" t="s">
        <v>1</v>
      </c>
      <c r="N159" s="233" t="s">
        <v>41</v>
      </c>
      <c r="O159" s="88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6" t="s">
        <v>148</v>
      </c>
      <c r="AT159" s="236" t="s">
        <v>144</v>
      </c>
      <c r="AU159" s="236" t="s">
        <v>86</v>
      </c>
      <c r="AY159" s="14" t="s">
        <v>142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4" t="s">
        <v>84</v>
      </c>
      <c r="BK159" s="237">
        <f>ROUND(I159*H159,2)</f>
        <v>0</v>
      </c>
      <c r="BL159" s="14" t="s">
        <v>148</v>
      </c>
      <c r="BM159" s="236" t="s">
        <v>538</v>
      </c>
    </row>
    <row r="160" s="2" customFormat="1" ht="24.15" customHeight="1">
      <c r="A160" s="35"/>
      <c r="B160" s="36"/>
      <c r="C160" s="224" t="s">
        <v>243</v>
      </c>
      <c r="D160" s="224" t="s">
        <v>144</v>
      </c>
      <c r="E160" s="225" t="s">
        <v>539</v>
      </c>
      <c r="F160" s="226" t="s">
        <v>540</v>
      </c>
      <c r="G160" s="227" t="s">
        <v>175</v>
      </c>
      <c r="H160" s="228">
        <v>0.066000000000000003</v>
      </c>
      <c r="I160" s="229"/>
      <c r="J160" s="230">
        <f>ROUND(I160*H160,2)</f>
        <v>0</v>
      </c>
      <c r="K160" s="231"/>
      <c r="L160" s="41"/>
      <c r="M160" s="232" t="s">
        <v>1</v>
      </c>
      <c r="N160" s="233" t="s">
        <v>41</v>
      </c>
      <c r="O160" s="88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6" t="s">
        <v>148</v>
      </c>
      <c r="AT160" s="236" t="s">
        <v>144</v>
      </c>
      <c r="AU160" s="236" t="s">
        <v>86</v>
      </c>
      <c r="AY160" s="14" t="s">
        <v>142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4" t="s">
        <v>84</v>
      </c>
      <c r="BK160" s="237">
        <f>ROUND(I160*H160,2)</f>
        <v>0</v>
      </c>
      <c r="BL160" s="14" t="s">
        <v>148</v>
      </c>
      <c r="BM160" s="236" t="s">
        <v>541</v>
      </c>
    </row>
    <row r="161" s="2" customFormat="1" ht="24.15" customHeight="1">
      <c r="A161" s="35"/>
      <c r="B161" s="36"/>
      <c r="C161" s="224" t="s">
        <v>247</v>
      </c>
      <c r="D161" s="224" t="s">
        <v>144</v>
      </c>
      <c r="E161" s="225" t="s">
        <v>542</v>
      </c>
      <c r="F161" s="226" t="s">
        <v>543</v>
      </c>
      <c r="G161" s="227" t="s">
        <v>175</v>
      </c>
      <c r="H161" s="228">
        <v>0.066000000000000003</v>
      </c>
      <c r="I161" s="229"/>
      <c r="J161" s="230">
        <f>ROUND(I161*H161,2)</f>
        <v>0</v>
      </c>
      <c r="K161" s="231"/>
      <c r="L161" s="41"/>
      <c r="M161" s="232" t="s">
        <v>1</v>
      </c>
      <c r="N161" s="233" t="s">
        <v>41</v>
      </c>
      <c r="O161" s="88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6" t="s">
        <v>148</v>
      </c>
      <c r="AT161" s="236" t="s">
        <v>144</v>
      </c>
      <c r="AU161" s="236" t="s">
        <v>86</v>
      </c>
      <c r="AY161" s="14" t="s">
        <v>142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4" t="s">
        <v>84</v>
      </c>
      <c r="BK161" s="237">
        <f>ROUND(I161*H161,2)</f>
        <v>0</v>
      </c>
      <c r="BL161" s="14" t="s">
        <v>148</v>
      </c>
      <c r="BM161" s="236" t="s">
        <v>544</v>
      </c>
    </row>
    <row r="162" s="2" customFormat="1" ht="21.75" customHeight="1">
      <c r="A162" s="35"/>
      <c r="B162" s="36"/>
      <c r="C162" s="224" t="s">
        <v>252</v>
      </c>
      <c r="D162" s="224" t="s">
        <v>144</v>
      </c>
      <c r="E162" s="225" t="s">
        <v>545</v>
      </c>
      <c r="F162" s="226" t="s">
        <v>546</v>
      </c>
      <c r="G162" s="227" t="s">
        <v>175</v>
      </c>
      <c r="H162" s="228">
        <v>3.387</v>
      </c>
      <c r="I162" s="229"/>
      <c r="J162" s="230">
        <f>ROUND(I162*H162,2)</f>
        <v>0</v>
      </c>
      <c r="K162" s="231"/>
      <c r="L162" s="41"/>
      <c r="M162" s="232" t="s">
        <v>1</v>
      </c>
      <c r="N162" s="233" t="s">
        <v>41</v>
      </c>
      <c r="O162" s="88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6" t="s">
        <v>148</v>
      </c>
      <c r="AT162" s="236" t="s">
        <v>144</v>
      </c>
      <c r="AU162" s="236" t="s">
        <v>86</v>
      </c>
      <c r="AY162" s="14" t="s">
        <v>142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4" t="s">
        <v>84</v>
      </c>
      <c r="BK162" s="237">
        <f>ROUND(I162*H162,2)</f>
        <v>0</v>
      </c>
      <c r="BL162" s="14" t="s">
        <v>148</v>
      </c>
      <c r="BM162" s="236" t="s">
        <v>547</v>
      </c>
    </row>
    <row r="163" s="12" customFormat="1" ht="22.8" customHeight="1">
      <c r="A163" s="12"/>
      <c r="B163" s="208"/>
      <c r="C163" s="209"/>
      <c r="D163" s="210" t="s">
        <v>75</v>
      </c>
      <c r="E163" s="222" t="s">
        <v>269</v>
      </c>
      <c r="F163" s="222" t="s">
        <v>270</v>
      </c>
      <c r="G163" s="209"/>
      <c r="H163" s="209"/>
      <c r="I163" s="212"/>
      <c r="J163" s="223">
        <f>BK163</f>
        <v>0</v>
      </c>
      <c r="K163" s="209"/>
      <c r="L163" s="214"/>
      <c r="M163" s="215"/>
      <c r="N163" s="216"/>
      <c r="O163" s="216"/>
      <c r="P163" s="217">
        <f>P164</f>
        <v>0</v>
      </c>
      <c r="Q163" s="216"/>
      <c r="R163" s="217">
        <f>R164</f>
        <v>0</v>
      </c>
      <c r="S163" s="216"/>
      <c r="T163" s="218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9" t="s">
        <v>84</v>
      </c>
      <c r="AT163" s="220" t="s">
        <v>75</v>
      </c>
      <c r="AU163" s="220" t="s">
        <v>84</v>
      </c>
      <c r="AY163" s="219" t="s">
        <v>142</v>
      </c>
      <c r="BK163" s="221">
        <f>BK164</f>
        <v>0</v>
      </c>
    </row>
    <row r="164" s="2" customFormat="1" ht="21.75" customHeight="1">
      <c r="A164" s="35"/>
      <c r="B164" s="36"/>
      <c r="C164" s="224" t="s">
        <v>257</v>
      </c>
      <c r="D164" s="224" t="s">
        <v>144</v>
      </c>
      <c r="E164" s="225" t="s">
        <v>272</v>
      </c>
      <c r="F164" s="226" t="s">
        <v>273</v>
      </c>
      <c r="G164" s="227" t="s">
        <v>175</v>
      </c>
      <c r="H164" s="228">
        <v>76.108000000000004</v>
      </c>
      <c r="I164" s="229"/>
      <c r="J164" s="230">
        <f>ROUND(I164*H164,2)</f>
        <v>0</v>
      </c>
      <c r="K164" s="231"/>
      <c r="L164" s="41"/>
      <c r="M164" s="232" t="s">
        <v>1</v>
      </c>
      <c r="N164" s="233" t="s">
        <v>41</v>
      </c>
      <c r="O164" s="88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6" t="s">
        <v>148</v>
      </c>
      <c r="AT164" s="236" t="s">
        <v>144</v>
      </c>
      <c r="AU164" s="236" t="s">
        <v>86</v>
      </c>
      <c r="AY164" s="14" t="s">
        <v>142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4" t="s">
        <v>84</v>
      </c>
      <c r="BK164" s="237">
        <f>ROUND(I164*H164,2)</f>
        <v>0</v>
      </c>
      <c r="BL164" s="14" t="s">
        <v>148</v>
      </c>
      <c r="BM164" s="236" t="s">
        <v>548</v>
      </c>
    </row>
    <row r="165" s="12" customFormat="1" ht="25.92" customHeight="1">
      <c r="A165" s="12"/>
      <c r="B165" s="208"/>
      <c r="C165" s="209"/>
      <c r="D165" s="210" t="s">
        <v>75</v>
      </c>
      <c r="E165" s="211" t="s">
        <v>275</v>
      </c>
      <c r="F165" s="211" t="s">
        <v>276</v>
      </c>
      <c r="G165" s="209"/>
      <c r="H165" s="209"/>
      <c r="I165" s="212"/>
      <c r="J165" s="213">
        <f>BK165</f>
        <v>0</v>
      </c>
      <c r="K165" s="209"/>
      <c r="L165" s="214"/>
      <c r="M165" s="215"/>
      <c r="N165" s="216"/>
      <c r="O165" s="216"/>
      <c r="P165" s="217">
        <f>P166+P172</f>
        <v>0</v>
      </c>
      <c r="Q165" s="216"/>
      <c r="R165" s="217">
        <f>R166+R172</f>
        <v>0.0041250000000000002</v>
      </c>
      <c r="S165" s="216"/>
      <c r="T165" s="218">
        <f>T166+T172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9" t="s">
        <v>86</v>
      </c>
      <c r="AT165" s="220" t="s">
        <v>75</v>
      </c>
      <c r="AU165" s="220" t="s">
        <v>76</v>
      </c>
      <c r="AY165" s="219" t="s">
        <v>142</v>
      </c>
      <c r="BK165" s="221">
        <f>BK166+BK172</f>
        <v>0</v>
      </c>
    </row>
    <row r="166" s="12" customFormat="1" ht="22.8" customHeight="1">
      <c r="A166" s="12"/>
      <c r="B166" s="208"/>
      <c r="C166" s="209"/>
      <c r="D166" s="210" t="s">
        <v>75</v>
      </c>
      <c r="E166" s="222" t="s">
        <v>549</v>
      </c>
      <c r="F166" s="222" t="s">
        <v>550</v>
      </c>
      <c r="G166" s="209"/>
      <c r="H166" s="209"/>
      <c r="I166" s="212"/>
      <c r="J166" s="223">
        <f>BK166</f>
        <v>0</v>
      </c>
      <c r="K166" s="209"/>
      <c r="L166" s="214"/>
      <c r="M166" s="215"/>
      <c r="N166" s="216"/>
      <c r="O166" s="216"/>
      <c r="P166" s="217">
        <f>SUM(P167:P171)</f>
        <v>0</v>
      </c>
      <c r="Q166" s="216"/>
      <c r="R166" s="217">
        <f>SUM(R167:R171)</f>
        <v>0</v>
      </c>
      <c r="S166" s="216"/>
      <c r="T166" s="218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9" t="s">
        <v>86</v>
      </c>
      <c r="AT166" s="220" t="s">
        <v>75</v>
      </c>
      <c r="AU166" s="220" t="s">
        <v>84</v>
      </c>
      <c r="AY166" s="219" t="s">
        <v>142</v>
      </c>
      <c r="BK166" s="221">
        <f>SUM(BK167:BK171)</f>
        <v>0</v>
      </c>
    </row>
    <row r="167" s="2" customFormat="1" ht="21.75" customHeight="1">
      <c r="A167" s="35"/>
      <c r="B167" s="36"/>
      <c r="C167" s="224" t="s">
        <v>261</v>
      </c>
      <c r="D167" s="224" t="s">
        <v>144</v>
      </c>
      <c r="E167" s="225" t="s">
        <v>551</v>
      </c>
      <c r="F167" s="226" t="s">
        <v>552</v>
      </c>
      <c r="G167" s="227" t="s">
        <v>553</v>
      </c>
      <c r="H167" s="228">
        <v>4025</v>
      </c>
      <c r="I167" s="229"/>
      <c r="J167" s="230">
        <f>ROUND(I167*H167,2)</f>
        <v>0</v>
      </c>
      <c r="K167" s="231"/>
      <c r="L167" s="41"/>
      <c r="M167" s="232" t="s">
        <v>1</v>
      </c>
      <c r="N167" s="233" t="s">
        <v>41</v>
      </c>
      <c r="O167" s="88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6" t="s">
        <v>208</v>
      </c>
      <c r="AT167" s="236" t="s">
        <v>144</v>
      </c>
      <c r="AU167" s="236" t="s">
        <v>86</v>
      </c>
      <c r="AY167" s="14" t="s">
        <v>142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4" t="s">
        <v>84</v>
      </c>
      <c r="BK167" s="237">
        <f>ROUND(I167*H167,2)</f>
        <v>0</v>
      </c>
      <c r="BL167" s="14" t="s">
        <v>208</v>
      </c>
      <c r="BM167" s="236" t="s">
        <v>554</v>
      </c>
    </row>
    <row r="168" s="2" customFormat="1">
      <c r="A168" s="35"/>
      <c r="B168" s="36"/>
      <c r="C168" s="37"/>
      <c r="D168" s="249" t="s">
        <v>283</v>
      </c>
      <c r="E168" s="37"/>
      <c r="F168" s="250" t="s">
        <v>555</v>
      </c>
      <c r="G168" s="37"/>
      <c r="H168" s="37"/>
      <c r="I168" s="251"/>
      <c r="J168" s="37"/>
      <c r="K168" s="37"/>
      <c r="L168" s="41"/>
      <c r="M168" s="252"/>
      <c r="N168" s="253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283</v>
      </c>
      <c r="AU168" s="14" t="s">
        <v>86</v>
      </c>
    </row>
    <row r="169" s="2" customFormat="1" ht="24.15" customHeight="1">
      <c r="A169" s="35"/>
      <c r="B169" s="36"/>
      <c r="C169" s="224" t="s">
        <v>265</v>
      </c>
      <c r="D169" s="224" t="s">
        <v>144</v>
      </c>
      <c r="E169" s="225" t="s">
        <v>556</v>
      </c>
      <c r="F169" s="226" t="s">
        <v>557</v>
      </c>
      <c r="G169" s="227" t="s">
        <v>553</v>
      </c>
      <c r="H169" s="228">
        <v>1330.55</v>
      </c>
      <c r="I169" s="229"/>
      <c r="J169" s="230">
        <f>ROUND(I169*H169,2)</f>
        <v>0</v>
      </c>
      <c r="K169" s="231"/>
      <c r="L169" s="41"/>
      <c r="M169" s="232" t="s">
        <v>1</v>
      </c>
      <c r="N169" s="233" t="s">
        <v>41</v>
      </c>
      <c r="O169" s="88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6" t="s">
        <v>208</v>
      </c>
      <c r="AT169" s="236" t="s">
        <v>144</v>
      </c>
      <c r="AU169" s="236" t="s">
        <v>86</v>
      </c>
      <c r="AY169" s="14" t="s">
        <v>142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4" t="s">
        <v>84</v>
      </c>
      <c r="BK169" s="237">
        <f>ROUND(I169*H169,2)</f>
        <v>0</v>
      </c>
      <c r="BL169" s="14" t="s">
        <v>208</v>
      </c>
      <c r="BM169" s="236" t="s">
        <v>558</v>
      </c>
    </row>
    <row r="170" s="2" customFormat="1">
      <c r="A170" s="35"/>
      <c r="B170" s="36"/>
      <c r="C170" s="37"/>
      <c r="D170" s="249" t="s">
        <v>283</v>
      </c>
      <c r="E170" s="37"/>
      <c r="F170" s="250" t="s">
        <v>559</v>
      </c>
      <c r="G170" s="37"/>
      <c r="H170" s="37"/>
      <c r="I170" s="251"/>
      <c r="J170" s="37"/>
      <c r="K170" s="37"/>
      <c r="L170" s="41"/>
      <c r="M170" s="252"/>
      <c r="N170" s="253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283</v>
      </c>
      <c r="AU170" s="14" t="s">
        <v>86</v>
      </c>
    </row>
    <row r="171" s="2" customFormat="1" ht="24.15" customHeight="1">
      <c r="A171" s="35"/>
      <c r="B171" s="36"/>
      <c r="C171" s="224" t="s">
        <v>271</v>
      </c>
      <c r="D171" s="224" t="s">
        <v>144</v>
      </c>
      <c r="E171" s="225" t="s">
        <v>560</v>
      </c>
      <c r="F171" s="226" t="s">
        <v>561</v>
      </c>
      <c r="G171" s="227" t="s">
        <v>293</v>
      </c>
      <c r="H171" s="254"/>
      <c r="I171" s="229"/>
      <c r="J171" s="230">
        <f>ROUND(I171*H171,2)</f>
        <v>0</v>
      </c>
      <c r="K171" s="231"/>
      <c r="L171" s="41"/>
      <c r="M171" s="232" t="s">
        <v>1</v>
      </c>
      <c r="N171" s="233" t="s">
        <v>41</v>
      </c>
      <c r="O171" s="88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6" t="s">
        <v>208</v>
      </c>
      <c r="AT171" s="236" t="s">
        <v>144</v>
      </c>
      <c r="AU171" s="236" t="s">
        <v>86</v>
      </c>
      <c r="AY171" s="14" t="s">
        <v>142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4" t="s">
        <v>84</v>
      </c>
      <c r="BK171" s="237">
        <f>ROUND(I171*H171,2)</f>
        <v>0</v>
      </c>
      <c r="BL171" s="14" t="s">
        <v>208</v>
      </c>
      <c r="BM171" s="236" t="s">
        <v>562</v>
      </c>
    </row>
    <row r="172" s="12" customFormat="1" ht="22.8" customHeight="1">
      <c r="A172" s="12"/>
      <c r="B172" s="208"/>
      <c r="C172" s="209"/>
      <c r="D172" s="210" t="s">
        <v>75</v>
      </c>
      <c r="E172" s="222" t="s">
        <v>563</v>
      </c>
      <c r="F172" s="222" t="s">
        <v>564</v>
      </c>
      <c r="G172" s="209"/>
      <c r="H172" s="209"/>
      <c r="I172" s="212"/>
      <c r="J172" s="223">
        <f>BK172</f>
        <v>0</v>
      </c>
      <c r="K172" s="209"/>
      <c r="L172" s="214"/>
      <c r="M172" s="215"/>
      <c r="N172" s="216"/>
      <c r="O172" s="216"/>
      <c r="P172" s="217">
        <f>P173</f>
        <v>0</v>
      </c>
      <c r="Q172" s="216"/>
      <c r="R172" s="217">
        <f>R173</f>
        <v>0.0041250000000000002</v>
      </c>
      <c r="S172" s="216"/>
      <c r="T172" s="218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9" t="s">
        <v>86</v>
      </c>
      <c r="AT172" s="220" t="s">
        <v>75</v>
      </c>
      <c r="AU172" s="220" t="s">
        <v>84</v>
      </c>
      <c r="AY172" s="219" t="s">
        <v>142</v>
      </c>
      <c r="BK172" s="221">
        <f>BK173</f>
        <v>0</v>
      </c>
    </row>
    <row r="173" s="2" customFormat="1" ht="16.5" customHeight="1">
      <c r="A173" s="35"/>
      <c r="B173" s="36"/>
      <c r="C173" s="224" t="s">
        <v>279</v>
      </c>
      <c r="D173" s="224" t="s">
        <v>144</v>
      </c>
      <c r="E173" s="225" t="s">
        <v>565</v>
      </c>
      <c r="F173" s="226" t="s">
        <v>566</v>
      </c>
      <c r="G173" s="227" t="s">
        <v>193</v>
      </c>
      <c r="H173" s="228">
        <v>16.5</v>
      </c>
      <c r="I173" s="229"/>
      <c r="J173" s="230">
        <f>ROUND(I173*H173,2)</f>
        <v>0</v>
      </c>
      <c r="K173" s="231"/>
      <c r="L173" s="41"/>
      <c r="M173" s="259" t="s">
        <v>1</v>
      </c>
      <c r="N173" s="260" t="s">
        <v>41</v>
      </c>
      <c r="O173" s="257"/>
      <c r="P173" s="261">
        <f>O173*H173</f>
        <v>0</v>
      </c>
      <c r="Q173" s="261">
        <v>0.00025000000000000001</v>
      </c>
      <c r="R173" s="261">
        <f>Q173*H173</f>
        <v>0.0041250000000000002</v>
      </c>
      <c r="S173" s="261">
        <v>0</v>
      </c>
      <c r="T173" s="26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6" t="s">
        <v>208</v>
      </c>
      <c r="AT173" s="236" t="s">
        <v>144</v>
      </c>
      <c r="AU173" s="236" t="s">
        <v>86</v>
      </c>
      <c r="AY173" s="14" t="s">
        <v>142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4" t="s">
        <v>84</v>
      </c>
      <c r="BK173" s="237">
        <f>ROUND(I173*H173,2)</f>
        <v>0</v>
      </c>
      <c r="BL173" s="14" t="s">
        <v>208</v>
      </c>
      <c r="BM173" s="236" t="s">
        <v>567</v>
      </c>
    </row>
    <row r="174" s="2" customFormat="1" ht="6.96" customHeight="1">
      <c r="A174" s="35"/>
      <c r="B174" s="63"/>
      <c r="C174" s="64"/>
      <c r="D174" s="64"/>
      <c r="E174" s="64"/>
      <c r="F174" s="64"/>
      <c r="G174" s="64"/>
      <c r="H174" s="64"/>
      <c r="I174" s="64"/>
      <c r="J174" s="64"/>
      <c r="K174" s="64"/>
      <c r="L174" s="41"/>
      <c r="M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</sheetData>
  <sheetProtection sheet="1" autoFilter="0" formatColumns="0" formatRows="0" objects="1" scenarios="1" spinCount="100000" saltValue="uU9aMleojbnyUv6TBw0MwYMjU6hhQmXqn1dGcx/70aSsRvx9wVk0YUygHSFpBd8VAtaqsMFRcKd8OR/vMiFqmg==" hashValue="heBcWzpPH120/JrJMk6kHFvIwRfM9KpBFUREXac2YV/rq2golJOY1JuYsddI/Q+f5hlvqiIk9FLddAcBj0wYlg==" algorithmName="SHA-512" password="99DC"/>
  <autoFilter ref="C126:K173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102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16.5" customHeight="1">
      <c r="B7" s="17"/>
      <c r="E7" s="148" t="str">
        <f>'Rekapitulace stavby'!K6</f>
        <v>Objekty OU, část D a DM, WC imobilní + výtah</v>
      </c>
      <c r="F7" s="147"/>
      <c r="G7" s="147"/>
      <c r="H7" s="147"/>
      <c r="L7" s="17"/>
    </row>
    <row r="8" s="2" customFormat="1" ht="12" customHeight="1">
      <c r="A8" s="35"/>
      <c r="B8" s="41"/>
      <c r="C8" s="35"/>
      <c r="D8" s="147" t="s">
        <v>103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9" t="s">
        <v>568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7" t="s">
        <v>18</v>
      </c>
      <c r="E11" s="35"/>
      <c r="F11" s="138" t="s">
        <v>1</v>
      </c>
      <c r="G11" s="35"/>
      <c r="H11" s="35"/>
      <c r="I11" s="147" t="s">
        <v>19</v>
      </c>
      <c r="J11" s="138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7" t="s">
        <v>20</v>
      </c>
      <c r="E12" s="35"/>
      <c r="F12" s="138" t="s">
        <v>21</v>
      </c>
      <c r="G12" s="35"/>
      <c r="H12" s="35"/>
      <c r="I12" s="147" t="s">
        <v>22</v>
      </c>
      <c r="J12" s="150" t="str">
        <f>'Rekapitulace stavby'!AN8</f>
        <v>31. 8. 2018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24</v>
      </c>
      <c r="E14" s="35"/>
      <c r="F14" s="35"/>
      <c r="G14" s="35"/>
      <c r="H14" s="35"/>
      <c r="I14" s="147" t="s">
        <v>25</v>
      </c>
      <c r="J14" s="138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8" t="s">
        <v>26</v>
      </c>
      <c r="F15" s="35"/>
      <c r="G15" s="35"/>
      <c r="H15" s="35"/>
      <c r="I15" s="147" t="s">
        <v>27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7" t="s">
        <v>28</v>
      </c>
      <c r="E17" s="35"/>
      <c r="F17" s="35"/>
      <c r="G17" s="35"/>
      <c r="H17" s="35"/>
      <c r="I17" s="14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8"/>
      <c r="G18" s="138"/>
      <c r="H18" s="138"/>
      <c r="I18" s="14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7" t="s">
        <v>30</v>
      </c>
      <c r="E20" s="35"/>
      <c r="F20" s="35"/>
      <c r="G20" s="35"/>
      <c r="H20" s="35"/>
      <c r="I20" s="147" t="s">
        <v>25</v>
      </c>
      <c r="J20" s="138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8" t="s">
        <v>31</v>
      </c>
      <c r="F21" s="35"/>
      <c r="G21" s="35"/>
      <c r="H21" s="35"/>
      <c r="I21" s="147" t="s">
        <v>27</v>
      </c>
      <c r="J21" s="138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7" t="s">
        <v>33</v>
      </c>
      <c r="E23" s="35"/>
      <c r="F23" s="35"/>
      <c r="G23" s="35"/>
      <c r="H23" s="35"/>
      <c r="I23" s="147" t="s">
        <v>25</v>
      </c>
      <c r="J23" s="138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8" t="str">
        <f>IF('Rekapitulace stavby'!E20="","",'Rekapitulace stavby'!E20)</f>
        <v xml:space="preserve"> </v>
      </c>
      <c r="F24" s="35"/>
      <c r="G24" s="35"/>
      <c r="H24" s="35"/>
      <c r="I24" s="147" t="s">
        <v>27</v>
      </c>
      <c r="J24" s="138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07.25" customHeight="1">
      <c r="A27" s="151"/>
      <c r="B27" s="152"/>
      <c r="C27" s="151"/>
      <c r="D27" s="151"/>
      <c r="E27" s="153" t="s">
        <v>569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5"/>
      <c r="E29" s="155"/>
      <c r="F29" s="155"/>
      <c r="G29" s="155"/>
      <c r="H29" s="155"/>
      <c r="I29" s="155"/>
      <c r="J29" s="155"/>
      <c r="K29" s="15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6" t="s">
        <v>36</v>
      </c>
      <c r="E30" s="35"/>
      <c r="F30" s="35"/>
      <c r="G30" s="35"/>
      <c r="H30" s="35"/>
      <c r="I30" s="35"/>
      <c r="J30" s="157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8" t="s">
        <v>38</v>
      </c>
      <c r="G32" s="35"/>
      <c r="H32" s="35"/>
      <c r="I32" s="158" t="s">
        <v>37</v>
      </c>
      <c r="J32" s="158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9" t="s">
        <v>40</v>
      </c>
      <c r="E33" s="147" t="s">
        <v>41</v>
      </c>
      <c r="F33" s="160">
        <f>ROUND((SUM(BE118:BE139)),  2)</f>
        <v>0</v>
      </c>
      <c r="G33" s="35"/>
      <c r="H33" s="35"/>
      <c r="I33" s="161">
        <v>0.20999999999999999</v>
      </c>
      <c r="J33" s="160">
        <f>ROUND(((SUM(BE118:BE139))*I33),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47" t="s">
        <v>42</v>
      </c>
      <c r="F34" s="160">
        <f>ROUND((SUM(BF118:BF139)),  2)</f>
        <v>0</v>
      </c>
      <c r="G34" s="35"/>
      <c r="H34" s="35"/>
      <c r="I34" s="161">
        <v>0.12</v>
      </c>
      <c r="J34" s="160">
        <f>ROUND(((SUM(BF118:BF139))*I34),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7" t="s">
        <v>43</v>
      </c>
      <c r="F35" s="160">
        <f>ROUND((SUM(BG118:BG139)),  2)</f>
        <v>0</v>
      </c>
      <c r="G35" s="35"/>
      <c r="H35" s="35"/>
      <c r="I35" s="161">
        <v>0.20999999999999999</v>
      </c>
      <c r="J35" s="160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7" t="s">
        <v>44</v>
      </c>
      <c r="F36" s="160">
        <f>ROUND((SUM(BH118:BH139)),  2)</f>
        <v>0</v>
      </c>
      <c r="G36" s="35"/>
      <c r="H36" s="35"/>
      <c r="I36" s="161">
        <v>0.12</v>
      </c>
      <c r="J36" s="160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45</v>
      </c>
      <c r="F37" s="160">
        <f>ROUND((SUM(BI118:BI139)),  2)</f>
        <v>0</v>
      </c>
      <c r="G37" s="35"/>
      <c r="H37" s="35"/>
      <c r="I37" s="161">
        <v>0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2"/>
      <c r="D39" s="163" t="s">
        <v>46</v>
      </c>
      <c r="E39" s="164"/>
      <c r="F39" s="164"/>
      <c r="G39" s="165" t="s">
        <v>47</v>
      </c>
      <c r="H39" s="166" t="s">
        <v>48</v>
      </c>
      <c r="I39" s="164"/>
      <c r="J39" s="167">
        <f>SUM(J30:J37)</f>
        <v>0</v>
      </c>
      <c r="K39" s="168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49</v>
      </c>
      <c r="E50" s="170"/>
      <c r="F50" s="170"/>
      <c r="G50" s="169" t="s">
        <v>50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51</v>
      </c>
      <c r="E61" s="172"/>
      <c r="F61" s="173" t="s">
        <v>52</v>
      </c>
      <c r="G61" s="171" t="s">
        <v>51</v>
      </c>
      <c r="H61" s="172"/>
      <c r="I61" s="172"/>
      <c r="J61" s="174" t="s">
        <v>52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53</v>
      </c>
      <c r="E65" s="175"/>
      <c r="F65" s="175"/>
      <c r="G65" s="169" t="s">
        <v>54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51</v>
      </c>
      <c r="E76" s="172"/>
      <c r="F76" s="173" t="s">
        <v>52</v>
      </c>
      <c r="G76" s="171" t="s">
        <v>51</v>
      </c>
      <c r="H76" s="172"/>
      <c r="I76" s="172"/>
      <c r="J76" s="174" t="s">
        <v>52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Objekty OU, část D a DM, WC imobilní + výtah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D.1.4.3 - Silnoproudá elekrotechnika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31. 8. 2018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Ostravská univerzita</v>
      </c>
      <c r="G91" s="37"/>
      <c r="H91" s="37"/>
      <c r="I91" s="29" t="s">
        <v>30</v>
      </c>
      <c r="J91" s="33" t="str">
        <f>E21</f>
        <v>Marpo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1" t="s">
        <v>107</v>
      </c>
      <c r="D94" s="182"/>
      <c r="E94" s="182"/>
      <c r="F94" s="182"/>
      <c r="G94" s="182"/>
      <c r="H94" s="182"/>
      <c r="I94" s="182"/>
      <c r="J94" s="183" t="s">
        <v>108</v>
      </c>
      <c r="K94" s="182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4" t="s">
        <v>109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110</v>
      </c>
    </row>
    <row r="97" s="9" customFormat="1" ht="24.96" customHeight="1">
      <c r="A97" s="9"/>
      <c r="B97" s="185"/>
      <c r="C97" s="186"/>
      <c r="D97" s="187" t="s">
        <v>570</v>
      </c>
      <c r="E97" s="188"/>
      <c r="F97" s="188"/>
      <c r="G97" s="188"/>
      <c r="H97" s="188"/>
      <c r="I97" s="188"/>
      <c r="J97" s="189">
        <f>J119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5"/>
      <c r="C98" s="186"/>
      <c r="D98" s="187" t="s">
        <v>571</v>
      </c>
      <c r="E98" s="188"/>
      <c r="F98" s="188"/>
      <c r="G98" s="188"/>
      <c r="H98" s="188"/>
      <c r="I98" s="188"/>
      <c r="J98" s="189">
        <f>J138</f>
        <v>0</v>
      </c>
      <c r="K98" s="186"/>
      <c r="L98" s="19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127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80" t="str">
        <f>E7</f>
        <v>Objekty OU, část D a DM, WC imobilní + výtah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103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D.1.4.3 - Silnoproudá elekrotechnika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31. 8. 2018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>Ostravská univerzita</v>
      </c>
      <c r="G114" s="37"/>
      <c r="H114" s="37"/>
      <c r="I114" s="29" t="s">
        <v>30</v>
      </c>
      <c r="J114" s="33" t="str">
        <f>E21</f>
        <v>Marpo s.r.o.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33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96"/>
      <c r="B117" s="197"/>
      <c r="C117" s="198" t="s">
        <v>128</v>
      </c>
      <c r="D117" s="199" t="s">
        <v>61</v>
      </c>
      <c r="E117" s="199" t="s">
        <v>57</v>
      </c>
      <c r="F117" s="199" t="s">
        <v>58</v>
      </c>
      <c r="G117" s="199" t="s">
        <v>129</v>
      </c>
      <c r="H117" s="199" t="s">
        <v>130</v>
      </c>
      <c r="I117" s="199" t="s">
        <v>131</v>
      </c>
      <c r="J117" s="200" t="s">
        <v>108</v>
      </c>
      <c r="K117" s="201" t="s">
        <v>132</v>
      </c>
      <c r="L117" s="202"/>
      <c r="M117" s="97" t="s">
        <v>1</v>
      </c>
      <c r="N117" s="98" t="s">
        <v>40</v>
      </c>
      <c r="O117" s="98" t="s">
        <v>133</v>
      </c>
      <c r="P117" s="98" t="s">
        <v>134</v>
      </c>
      <c r="Q117" s="98" t="s">
        <v>135</v>
      </c>
      <c r="R117" s="98" t="s">
        <v>136</v>
      </c>
      <c r="S117" s="98" t="s">
        <v>137</v>
      </c>
      <c r="T117" s="99" t="s">
        <v>138</v>
      </c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</row>
    <row r="118" s="2" customFormat="1" ht="22.8" customHeight="1">
      <c r="A118" s="35"/>
      <c r="B118" s="36"/>
      <c r="C118" s="104" t="s">
        <v>139</v>
      </c>
      <c r="D118" s="37"/>
      <c r="E118" s="37"/>
      <c r="F118" s="37"/>
      <c r="G118" s="37"/>
      <c r="H118" s="37"/>
      <c r="I118" s="37"/>
      <c r="J118" s="203">
        <f>BK118</f>
        <v>0</v>
      </c>
      <c r="K118" s="37"/>
      <c r="L118" s="41"/>
      <c r="M118" s="100"/>
      <c r="N118" s="204"/>
      <c r="O118" s="101"/>
      <c r="P118" s="205">
        <f>P119+P138</f>
        <v>0</v>
      </c>
      <c r="Q118" s="101"/>
      <c r="R118" s="205">
        <f>R119+R138</f>
        <v>0</v>
      </c>
      <c r="S118" s="101"/>
      <c r="T118" s="206">
        <f>T119+T138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75</v>
      </c>
      <c r="AU118" s="14" t="s">
        <v>110</v>
      </c>
      <c r="BK118" s="207">
        <f>BK119+BK138</f>
        <v>0</v>
      </c>
    </row>
    <row r="119" s="12" customFormat="1" ht="25.92" customHeight="1">
      <c r="A119" s="12"/>
      <c r="B119" s="208"/>
      <c r="C119" s="209"/>
      <c r="D119" s="210" t="s">
        <v>75</v>
      </c>
      <c r="E119" s="211" t="s">
        <v>572</v>
      </c>
      <c r="F119" s="211" t="s">
        <v>573</v>
      </c>
      <c r="G119" s="209"/>
      <c r="H119" s="209"/>
      <c r="I119" s="212"/>
      <c r="J119" s="213">
        <f>BK119</f>
        <v>0</v>
      </c>
      <c r="K119" s="209"/>
      <c r="L119" s="214"/>
      <c r="M119" s="215"/>
      <c r="N119" s="216"/>
      <c r="O119" s="216"/>
      <c r="P119" s="217">
        <f>SUM(P120:P137)</f>
        <v>0</v>
      </c>
      <c r="Q119" s="216"/>
      <c r="R119" s="217">
        <f>SUM(R120:R137)</f>
        <v>0</v>
      </c>
      <c r="S119" s="216"/>
      <c r="T119" s="218">
        <f>SUM(T120:T137)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9" t="s">
        <v>84</v>
      </c>
      <c r="AT119" s="220" t="s">
        <v>75</v>
      </c>
      <c r="AU119" s="220" t="s">
        <v>76</v>
      </c>
      <c r="AY119" s="219" t="s">
        <v>142</v>
      </c>
      <c r="BK119" s="221">
        <f>SUM(BK120:BK137)</f>
        <v>0</v>
      </c>
    </row>
    <row r="120" s="2" customFormat="1" ht="16.5" customHeight="1">
      <c r="A120" s="35"/>
      <c r="B120" s="36"/>
      <c r="C120" s="224" t="s">
        <v>84</v>
      </c>
      <c r="D120" s="224" t="s">
        <v>144</v>
      </c>
      <c r="E120" s="225" t="s">
        <v>84</v>
      </c>
      <c r="F120" s="226" t="s">
        <v>574</v>
      </c>
      <c r="G120" s="227" t="s">
        <v>324</v>
      </c>
      <c r="H120" s="228">
        <v>7</v>
      </c>
      <c r="I120" s="229"/>
      <c r="J120" s="230">
        <f>ROUND(I120*H120,2)</f>
        <v>0</v>
      </c>
      <c r="K120" s="231"/>
      <c r="L120" s="41"/>
      <c r="M120" s="232" t="s">
        <v>1</v>
      </c>
      <c r="N120" s="233" t="s">
        <v>41</v>
      </c>
      <c r="O120" s="88"/>
      <c r="P120" s="234">
        <f>O120*H120</f>
        <v>0</v>
      </c>
      <c r="Q120" s="234">
        <v>0</v>
      </c>
      <c r="R120" s="234">
        <f>Q120*H120</f>
        <v>0</v>
      </c>
      <c r="S120" s="234">
        <v>0</v>
      </c>
      <c r="T120" s="235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36" t="s">
        <v>148</v>
      </c>
      <c r="AT120" s="236" t="s">
        <v>144</v>
      </c>
      <c r="AU120" s="236" t="s">
        <v>84</v>
      </c>
      <c r="AY120" s="14" t="s">
        <v>142</v>
      </c>
      <c r="BE120" s="237">
        <f>IF(N120="základní",J120,0)</f>
        <v>0</v>
      </c>
      <c r="BF120" s="237">
        <f>IF(N120="snížená",J120,0)</f>
        <v>0</v>
      </c>
      <c r="BG120" s="237">
        <f>IF(N120="zákl. přenesená",J120,0)</f>
        <v>0</v>
      </c>
      <c r="BH120" s="237">
        <f>IF(N120="sníž. přenesená",J120,0)</f>
        <v>0</v>
      </c>
      <c r="BI120" s="237">
        <f>IF(N120="nulová",J120,0)</f>
        <v>0</v>
      </c>
      <c r="BJ120" s="14" t="s">
        <v>84</v>
      </c>
      <c r="BK120" s="237">
        <f>ROUND(I120*H120,2)</f>
        <v>0</v>
      </c>
      <c r="BL120" s="14" t="s">
        <v>148</v>
      </c>
      <c r="BM120" s="236" t="s">
        <v>86</v>
      </c>
    </row>
    <row r="121" s="2" customFormat="1" ht="16.5" customHeight="1">
      <c r="A121" s="35"/>
      <c r="B121" s="36"/>
      <c r="C121" s="224" t="s">
        <v>86</v>
      </c>
      <c r="D121" s="224" t="s">
        <v>144</v>
      </c>
      <c r="E121" s="225" t="s">
        <v>86</v>
      </c>
      <c r="F121" s="226" t="s">
        <v>575</v>
      </c>
      <c r="G121" s="227" t="s">
        <v>324</v>
      </c>
      <c r="H121" s="228">
        <v>1</v>
      </c>
      <c r="I121" s="229"/>
      <c r="J121" s="230">
        <f>ROUND(I121*H121,2)</f>
        <v>0</v>
      </c>
      <c r="K121" s="231"/>
      <c r="L121" s="41"/>
      <c r="M121" s="232" t="s">
        <v>1</v>
      </c>
      <c r="N121" s="233" t="s">
        <v>41</v>
      </c>
      <c r="O121" s="88"/>
      <c r="P121" s="234">
        <f>O121*H121</f>
        <v>0</v>
      </c>
      <c r="Q121" s="234">
        <v>0</v>
      </c>
      <c r="R121" s="234">
        <f>Q121*H121</f>
        <v>0</v>
      </c>
      <c r="S121" s="234">
        <v>0</v>
      </c>
      <c r="T121" s="23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36" t="s">
        <v>148</v>
      </c>
      <c r="AT121" s="236" t="s">
        <v>144</v>
      </c>
      <c r="AU121" s="236" t="s">
        <v>84</v>
      </c>
      <c r="AY121" s="14" t="s">
        <v>142</v>
      </c>
      <c r="BE121" s="237">
        <f>IF(N121="základní",J121,0)</f>
        <v>0</v>
      </c>
      <c r="BF121" s="237">
        <f>IF(N121="snížená",J121,0)</f>
        <v>0</v>
      </c>
      <c r="BG121" s="237">
        <f>IF(N121="zákl. přenesená",J121,0)</f>
        <v>0</v>
      </c>
      <c r="BH121" s="237">
        <f>IF(N121="sníž. přenesená",J121,0)</f>
        <v>0</v>
      </c>
      <c r="BI121" s="237">
        <f>IF(N121="nulová",J121,0)</f>
        <v>0</v>
      </c>
      <c r="BJ121" s="14" t="s">
        <v>84</v>
      </c>
      <c r="BK121" s="237">
        <f>ROUND(I121*H121,2)</f>
        <v>0</v>
      </c>
      <c r="BL121" s="14" t="s">
        <v>148</v>
      </c>
      <c r="BM121" s="236" t="s">
        <v>148</v>
      </c>
    </row>
    <row r="122" s="2" customFormat="1" ht="16.5" customHeight="1">
      <c r="A122" s="35"/>
      <c r="B122" s="36"/>
      <c r="C122" s="224" t="s">
        <v>153</v>
      </c>
      <c r="D122" s="224" t="s">
        <v>144</v>
      </c>
      <c r="E122" s="225" t="s">
        <v>153</v>
      </c>
      <c r="F122" s="226" t="s">
        <v>576</v>
      </c>
      <c r="G122" s="227" t="s">
        <v>324</v>
      </c>
      <c r="H122" s="228">
        <v>7</v>
      </c>
      <c r="I122" s="229"/>
      <c r="J122" s="230">
        <f>ROUND(I122*H122,2)</f>
        <v>0</v>
      </c>
      <c r="K122" s="231"/>
      <c r="L122" s="41"/>
      <c r="M122" s="232" t="s">
        <v>1</v>
      </c>
      <c r="N122" s="233" t="s">
        <v>41</v>
      </c>
      <c r="O122" s="88"/>
      <c r="P122" s="234">
        <f>O122*H122</f>
        <v>0</v>
      </c>
      <c r="Q122" s="234">
        <v>0</v>
      </c>
      <c r="R122" s="234">
        <f>Q122*H122</f>
        <v>0</v>
      </c>
      <c r="S122" s="234">
        <v>0</v>
      </c>
      <c r="T122" s="23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6" t="s">
        <v>148</v>
      </c>
      <c r="AT122" s="236" t="s">
        <v>144</v>
      </c>
      <c r="AU122" s="236" t="s">
        <v>84</v>
      </c>
      <c r="AY122" s="14" t="s">
        <v>142</v>
      </c>
      <c r="BE122" s="237">
        <f>IF(N122="základní",J122,0)</f>
        <v>0</v>
      </c>
      <c r="BF122" s="237">
        <f>IF(N122="snížená",J122,0)</f>
        <v>0</v>
      </c>
      <c r="BG122" s="237">
        <f>IF(N122="zákl. přenesená",J122,0)</f>
        <v>0</v>
      </c>
      <c r="BH122" s="237">
        <f>IF(N122="sníž. přenesená",J122,0)</f>
        <v>0</v>
      </c>
      <c r="BI122" s="237">
        <f>IF(N122="nulová",J122,0)</f>
        <v>0</v>
      </c>
      <c r="BJ122" s="14" t="s">
        <v>84</v>
      </c>
      <c r="BK122" s="237">
        <f>ROUND(I122*H122,2)</f>
        <v>0</v>
      </c>
      <c r="BL122" s="14" t="s">
        <v>148</v>
      </c>
      <c r="BM122" s="236" t="s">
        <v>164</v>
      </c>
    </row>
    <row r="123" s="2" customFormat="1" ht="16.5" customHeight="1">
      <c r="A123" s="35"/>
      <c r="B123" s="36"/>
      <c r="C123" s="224" t="s">
        <v>148</v>
      </c>
      <c r="D123" s="224" t="s">
        <v>144</v>
      </c>
      <c r="E123" s="225" t="s">
        <v>148</v>
      </c>
      <c r="F123" s="226" t="s">
        <v>577</v>
      </c>
      <c r="G123" s="227" t="s">
        <v>324</v>
      </c>
      <c r="H123" s="228">
        <v>2</v>
      </c>
      <c r="I123" s="229"/>
      <c r="J123" s="230">
        <f>ROUND(I123*H123,2)</f>
        <v>0</v>
      </c>
      <c r="K123" s="231"/>
      <c r="L123" s="41"/>
      <c r="M123" s="232" t="s">
        <v>1</v>
      </c>
      <c r="N123" s="233" t="s">
        <v>41</v>
      </c>
      <c r="O123" s="88"/>
      <c r="P123" s="234">
        <f>O123*H123</f>
        <v>0</v>
      </c>
      <c r="Q123" s="234">
        <v>0</v>
      </c>
      <c r="R123" s="234">
        <f>Q123*H123</f>
        <v>0</v>
      </c>
      <c r="S123" s="234">
        <v>0</v>
      </c>
      <c r="T123" s="23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6" t="s">
        <v>148</v>
      </c>
      <c r="AT123" s="236" t="s">
        <v>144</v>
      </c>
      <c r="AU123" s="236" t="s">
        <v>84</v>
      </c>
      <c r="AY123" s="14" t="s">
        <v>142</v>
      </c>
      <c r="BE123" s="237">
        <f>IF(N123="základní",J123,0)</f>
        <v>0</v>
      </c>
      <c r="BF123" s="237">
        <f>IF(N123="snížená",J123,0)</f>
        <v>0</v>
      </c>
      <c r="BG123" s="237">
        <f>IF(N123="zákl. přenesená",J123,0)</f>
        <v>0</v>
      </c>
      <c r="BH123" s="237">
        <f>IF(N123="sníž. přenesená",J123,0)</f>
        <v>0</v>
      </c>
      <c r="BI123" s="237">
        <f>IF(N123="nulová",J123,0)</f>
        <v>0</v>
      </c>
      <c r="BJ123" s="14" t="s">
        <v>84</v>
      </c>
      <c r="BK123" s="237">
        <f>ROUND(I123*H123,2)</f>
        <v>0</v>
      </c>
      <c r="BL123" s="14" t="s">
        <v>148</v>
      </c>
      <c r="BM123" s="236" t="s">
        <v>172</v>
      </c>
    </row>
    <row r="124" s="2" customFormat="1" ht="16.5" customHeight="1">
      <c r="A124" s="35"/>
      <c r="B124" s="36"/>
      <c r="C124" s="224" t="s">
        <v>160</v>
      </c>
      <c r="D124" s="224" t="s">
        <v>144</v>
      </c>
      <c r="E124" s="225" t="s">
        <v>160</v>
      </c>
      <c r="F124" s="226" t="s">
        <v>578</v>
      </c>
      <c r="G124" s="227" t="s">
        <v>324</v>
      </c>
      <c r="H124" s="228">
        <v>17</v>
      </c>
      <c r="I124" s="229"/>
      <c r="J124" s="230">
        <f>ROUND(I124*H124,2)</f>
        <v>0</v>
      </c>
      <c r="K124" s="231"/>
      <c r="L124" s="41"/>
      <c r="M124" s="232" t="s">
        <v>1</v>
      </c>
      <c r="N124" s="233" t="s">
        <v>41</v>
      </c>
      <c r="O124" s="88"/>
      <c r="P124" s="234">
        <f>O124*H124</f>
        <v>0</v>
      </c>
      <c r="Q124" s="234">
        <v>0</v>
      </c>
      <c r="R124" s="234">
        <f>Q124*H124</f>
        <v>0</v>
      </c>
      <c r="S124" s="234">
        <v>0</v>
      </c>
      <c r="T124" s="23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6" t="s">
        <v>148</v>
      </c>
      <c r="AT124" s="236" t="s">
        <v>144</v>
      </c>
      <c r="AU124" s="236" t="s">
        <v>84</v>
      </c>
      <c r="AY124" s="14" t="s">
        <v>142</v>
      </c>
      <c r="BE124" s="237">
        <f>IF(N124="základní",J124,0)</f>
        <v>0</v>
      </c>
      <c r="BF124" s="237">
        <f>IF(N124="snížená",J124,0)</f>
        <v>0</v>
      </c>
      <c r="BG124" s="237">
        <f>IF(N124="zákl. přenesená",J124,0)</f>
        <v>0</v>
      </c>
      <c r="BH124" s="237">
        <f>IF(N124="sníž. přenesená",J124,0)</f>
        <v>0</v>
      </c>
      <c r="BI124" s="237">
        <f>IF(N124="nulová",J124,0)</f>
        <v>0</v>
      </c>
      <c r="BJ124" s="14" t="s">
        <v>84</v>
      </c>
      <c r="BK124" s="237">
        <f>ROUND(I124*H124,2)</f>
        <v>0</v>
      </c>
      <c r="BL124" s="14" t="s">
        <v>148</v>
      </c>
      <c r="BM124" s="236" t="s">
        <v>181</v>
      </c>
    </row>
    <row r="125" s="2" customFormat="1" ht="16.5" customHeight="1">
      <c r="A125" s="35"/>
      <c r="B125" s="36"/>
      <c r="C125" s="224" t="s">
        <v>164</v>
      </c>
      <c r="D125" s="224" t="s">
        <v>144</v>
      </c>
      <c r="E125" s="225" t="s">
        <v>164</v>
      </c>
      <c r="F125" s="226" t="s">
        <v>579</v>
      </c>
      <c r="G125" s="227" t="s">
        <v>324</v>
      </c>
      <c r="H125" s="228">
        <v>14</v>
      </c>
      <c r="I125" s="229"/>
      <c r="J125" s="230">
        <f>ROUND(I125*H125,2)</f>
        <v>0</v>
      </c>
      <c r="K125" s="231"/>
      <c r="L125" s="41"/>
      <c r="M125" s="232" t="s">
        <v>1</v>
      </c>
      <c r="N125" s="233" t="s">
        <v>41</v>
      </c>
      <c r="O125" s="88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6" t="s">
        <v>148</v>
      </c>
      <c r="AT125" s="236" t="s">
        <v>144</v>
      </c>
      <c r="AU125" s="236" t="s">
        <v>84</v>
      </c>
      <c r="AY125" s="14" t="s">
        <v>142</v>
      </c>
      <c r="BE125" s="237">
        <f>IF(N125="základní",J125,0)</f>
        <v>0</v>
      </c>
      <c r="BF125" s="237">
        <f>IF(N125="snížená",J125,0)</f>
        <v>0</v>
      </c>
      <c r="BG125" s="237">
        <f>IF(N125="zákl. přenesená",J125,0)</f>
        <v>0</v>
      </c>
      <c r="BH125" s="237">
        <f>IF(N125="sníž. přenesená",J125,0)</f>
        <v>0</v>
      </c>
      <c r="BI125" s="237">
        <f>IF(N125="nulová",J125,0)</f>
        <v>0</v>
      </c>
      <c r="BJ125" s="14" t="s">
        <v>84</v>
      </c>
      <c r="BK125" s="237">
        <f>ROUND(I125*H125,2)</f>
        <v>0</v>
      </c>
      <c r="BL125" s="14" t="s">
        <v>148</v>
      </c>
      <c r="BM125" s="236" t="s">
        <v>8</v>
      </c>
    </row>
    <row r="126" s="2" customFormat="1" ht="16.5" customHeight="1">
      <c r="A126" s="35"/>
      <c r="B126" s="36"/>
      <c r="C126" s="224" t="s">
        <v>168</v>
      </c>
      <c r="D126" s="224" t="s">
        <v>144</v>
      </c>
      <c r="E126" s="225" t="s">
        <v>168</v>
      </c>
      <c r="F126" s="226" t="s">
        <v>580</v>
      </c>
      <c r="G126" s="227" t="s">
        <v>255</v>
      </c>
      <c r="H126" s="228">
        <v>30</v>
      </c>
      <c r="I126" s="229"/>
      <c r="J126" s="230">
        <f>ROUND(I126*H126,2)</f>
        <v>0</v>
      </c>
      <c r="K126" s="231"/>
      <c r="L126" s="41"/>
      <c r="M126" s="232" t="s">
        <v>1</v>
      </c>
      <c r="N126" s="233" t="s">
        <v>41</v>
      </c>
      <c r="O126" s="88"/>
      <c r="P126" s="234">
        <f>O126*H126</f>
        <v>0</v>
      </c>
      <c r="Q126" s="234">
        <v>0</v>
      </c>
      <c r="R126" s="234">
        <f>Q126*H126</f>
        <v>0</v>
      </c>
      <c r="S126" s="234">
        <v>0</v>
      </c>
      <c r="T126" s="23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6" t="s">
        <v>148</v>
      </c>
      <c r="AT126" s="236" t="s">
        <v>144</v>
      </c>
      <c r="AU126" s="236" t="s">
        <v>84</v>
      </c>
      <c r="AY126" s="14" t="s">
        <v>142</v>
      </c>
      <c r="BE126" s="237">
        <f>IF(N126="základní",J126,0)</f>
        <v>0</v>
      </c>
      <c r="BF126" s="237">
        <f>IF(N126="snížená",J126,0)</f>
        <v>0</v>
      </c>
      <c r="BG126" s="237">
        <f>IF(N126="zákl. přenesená",J126,0)</f>
        <v>0</v>
      </c>
      <c r="BH126" s="237">
        <f>IF(N126="sníž. přenesená",J126,0)</f>
        <v>0</v>
      </c>
      <c r="BI126" s="237">
        <f>IF(N126="nulová",J126,0)</f>
        <v>0</v>
      </c>
      <c r="BJ126" s="14" t="s">
        <v>84</v>
      </c>
      <c r="BK126" s="237">
        <f>ROUND(I126*H126,2)</f>
        <v>0</v>
      </c>
      <c r="BL126" s="14" t="s">
        <v>148</v>
      </c>
      <c r="BM126" s="236" t="s">
        <v>200</v>
      </c>
    </row>
    <row r="127" s="2" customFormat="1" ht="16.5" customHeight="1">
      <c r="A127" s="35"/>
      <c r="B127" s="36"/>
      <c r="C127" s="224" t="s">
        <v>172</v>
      </c>
      <c r="D127" s="224" t="s">
        <v>144</v>
      </c>
      <c r="E127" s="225" t="s">
        <v>172</v>
      </c>
      <c r="F127" s="226" t="s">
        <v>581</v>
      </c>
      <c r="G127" s="227" t="s">
        <v>255</v>
      </c>
      <c r="H127" s="228">
        <v>70</v>
      </c>
      <c r="I127" s="229"/>
      <c r="J127" s="230">
        <f>ROUND(I127*H127,2)</f>
        <v>0</v>
      </c>
      <c r="K127" s="231"/>
      <c r="L127" s="41"/>
      <c r="M127" s="232" t="s">
        <v>1</v>
      </c>
      <c r="N127" s="233" t="s">
        <v>41</v>
      </c>
      <c r="O127" s="88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6" t="s">
        <v>148</v>
      </c>
      <c r="AT127" s="236" t="s">
        <v>144</v>
      </c>
      <c r="AU127" s="236" t="s">
        <v>84</v>
      </c>
      <c r="AY127" s="14" t="s">
        <v>142</v>
      </c>
      <c r="BE127" s="237">
        <f>IF(N127="základní",J127,0)</f>
        <v>0</v>
      </c>
      <c r="BF127" s="237">
        <f>IF(N127="snížená",J127,0)</f>
        <v>0</v>
      </c>
      <c r="BG127" s="237">
        <f>IF(N127="zákl. přenesená",J127,0)</f>
        <v>0</v>
      </c>
      <c r="BH127" s="237">
        <f>IF(N127="sníž. přenesená",J127,0)</f>
        <v>0</v>
      </c>
      <c r="BI127" s="237">
        <f>IF(N127="nulová",J127,0)</f>
        <v>0</v>
      </c>
      <c r="BJ127" s="14" t="s">
        <v>84</v>
      </c>
      <c r="BK127" s="237">
        <f>ROUND(I127*H127,2)</f>
        <v>0</v>
      </c>
      <c r="BL127" s="14" t="s">
        <v>148</v>
      </c>
      <c r="BM127" s="236" t="s">
        <v>208</v>
      </c>
    </row>
    <row r="128" s="2" customFormat="1" ht="16.5" customHeight="1">
      <c r="A128" s="35"/>
      <c r="B128" s="36"/>
      <c r="C128" s="224" t="s">
        <v>177</v>
      </c>
      <c r="D128" s="224" t="s">
        <v>144</v>
      </c>
      <c r="E128" s="225" t="s">
        <v>177</v>
      </c>
      <c r="F128" s="226" t="s">
        <v>582</v>
      </c>
      <c r="G128" s="227" t="s">
        <v>255</v>
      </c>
      <c r="H128" s="228">
        <v>70</v>
      </c>
      <c r="I128" s="229"/>
      <c r="J128" s="230">
        <f>ROUND(I128*H128,2)</f>
        <v>0</v>
      </c>
      <c r="K128" s="231"/>
      <c r="L128" s="41"/>
      <c r="M128" s="232" t="s">
        <v>1</v>
      </c>
      <c r="N128" s="233" t="s">
        <v>41</v>
      </c>
      <c r="O128" s="88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6" t="s">
        <v>148</v>
      </c>
      <c r="AT128" s="236" t="s">
        <v>144</v>
      </c>
      <c r="AU128" s="236" t="s">
        <v>84</v>
      </c>
      <c r="AY128" s="14" t="s">
        <v>142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4" t="s">
        <v>84</v>
      </c>
      <c r="BK128" s="237">
        <f>ROUND(I128*H128,2)</f>
        <v>0</v>
      </c>
      <c r="BL128" s="14" t="s">
        <v>148</v>
      </c>
      <c r="BM128" s="236" t="s">
        <v>216</v>
      </c>
    </row>
    <row r="129" s="2" customFormat="1" ht="37.8" customHeight="1">
      <c r="A129" s="35"/>
      <c r="B129" s="36"/>
      <c r="C129" s="224" t="s">
        <v>181</v>
      </c>
      <c r="D129" s="224" t="s">
        <v>144</v>
      </c>
      <c r="E129" s="225" t="s">
        <v>181</v>
      </c>
      <c r="F129" s="226" t="s">
        <v>583</v>
      </c>
      <c r="G129" s="227" t="s">
        <v>324</v>
      </c>
      <c r="H129" s="228">
        <v>12</v>
      </c>
      <c r="I129" s="229"/>
      <c r="J129" s="230">
        <f>ROUND(I129*H129,2)</f>
        <v>0</v>
      </c>
      <c r="K129" s="231"/>
      <c r="L129" s="41"/>
      <c r="M129" s="232" t="s">
        <v>1</v>
      </c>
      <c r="N129" s="233" t="s">
        <v>41</v>
      </c>
      <c r="O129" s="88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6" t="s">
        <v>148</v>
      </c>
      <c r="AT129" s="236" t="s">
        <v>144</v>
      </c>
      <c r="AU129" s="236" t="s">
        <v>84</v>
      </c>
      <c r="AY129" s="14" t="s">
        <v>142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4" t="s">
        <v>84</v>
      </c>
      <c r="BK129" s="237">
        <f>ROUND(I129*H129,2)</f>
        <v>0</v>
      </c>
      <c r="BL129" s="14" t="s">
        <v>148</v>
      </c>
      <c r="BM129" s="236" t="s">
        <v>224</v>
      </c>
    </row>
    <row r="130" s="2" customFormat="1" ht="37.8" customHeight="1">
      <c r="A130" s="35"/>
      <c r="B130" s="36"/>
      <c r="C130" s="224" t="s">
        <v>186</v>
      </c>
      <c r="D130" s="224" t="s">
        <v>144</v>
      </c>
      <c r="E130" s="225" t="s">
        <v>186</v>
      </c>
      <c r="F130" s="226" t="s">
        <v>584</v>
      </c>
      <c r="G130" s="227" t="s">
        <v>324</v>
      </c>
      <c r="H130" s="228">
        <v>2</v>
      </c>
      <c r="I130" s="229"/>
      <c r="J130" s="230">
        <f>ROUND(I130*H130,2)</f>
        <v>0</v>
      </c>
      <c r="K130" s="231"/>
      <c r="L130" s="41"/>
      <c r="M130" s="232" t="s">
        <v>1</v>
      </c>
      <c r="N130" s="233" t="s">
        <v>41</v>
      </c>
      <c r="O130" s="88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6" t="s">
        <v>148</v>
      </c>
      <c r="AT130" s="236" t="s">
        <v>144</v>
      </c>
      <c r="AU130" s="236" t="s">
        <v>84</v>
      </c>
      <c r="AY130" s="14" t="s">
        <v>142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4" t="s">
        <v>84</v>
      </c>
      <c r="BK130" s="237">
        <f>ROUND(I130*H130,2)</f>
        <v>0</v>
      </c>
      <c r="BL130" s="14" t="s">
        <v>148</v>
      </c>
      <c r="BM130" s="236" t="s">
        <v>231</v>
      </c>
    </row>
    <row r="131" s="2" customFormat="1" ht="44.25" customHeight="1">
      <c r="A131" s="35"/>
      <c r="B131" s="36"/>
      <c r="C131" s="224" t="s">
        <v>8</v>
      </c>
      <c r="D131" s="224" t="s">
        <v>144</v>
      </c>
      <c r="E131" s="225" t="s">
        <v>8</v>
      </c>
      <c r="F131" s="226" t="s">
        <v>585</v>
      </c>
      <c r="G131" s="227" t="s">
        <v>324</v>
      </c>
      <c r="H131" s="228">
        <v>7</v>
      </c>
      <c r="I131" s="229"/>
      <c r="J131" s="230">
        <f>ROUND(I131*H131,2)</f>
        <v>0</v>
      </c>
      <c r="K131" s="231"/>
      <c r="L131" s="41"/>
      <c r="M131" s="232" t="s">
        <v>1</v>
      </c>
      <c r="N131" s="233" t="s">
        <v>41</v>
      </c>
      <c r="O131" s="88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6" t="s">
        <v>148</v>
      </c>
      <c r="AT131" s="236" t="s">
        <v>144</v>
      </c>
      <c r="AU131" s="236" t="s">
        <v>84</v>
      </c>
      <c r="AY131" s="14" t="s">
        <v>142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4" t="s">
        <v>84</v>
      </c>
      <c r="BK131" s="237">
        <f>ROUND(I131*H131,2)</f>
        <v>0</v>
      </c>
      <c r="BL131" s="14" t="s">
        <v>148</v>
      </c>
      <c r="BM131" s="236" t="s">
        <v>239</v>
      </c>
    </row>
    <row r="132" s="2" customFormat="1" ht="16.5" customHeight="1">
      <c r="A132" s="35"/>
      <c r="B132" s="36"/>
      <c r="C132" s="224" t="s">
        <v>195</v>
      </c>
      <c r="D132" s="224" t="s">
        <v>144</v>
      </c>
      <c r="E132" s="225" t="s">
        <v>195</v>
      </c>
      <c r="F132" s="226" t="s">
        <v>586</v>
      </c>
      <c r="G132" s="227" t="s">
        <v>587</v>
      </c>
      <c r="H132" s="228">
        <v>1</v>
      </c>
      <c r="I132" s="229"/>
      <c r="J132" s="230">
        <f>ROUND(I132*H132,2)</f>
        <v>0</v>
      </c>
      <c r="K132" s="231"/>
      <c r="L132" s="41"/>
      <c r="M132" s="232" t="s">
        <v>1</v>
      </c>
      <c r="N132" s="233" t="s">
        <v>41</v>
      </c>
      <c r="O132" s="88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6" t="s">
        <v>148</v>
      </c>
      <c r="AT132" s="236" t="s">
        <v>144</v>
      </c>
      <c r="AU132" s="236" t="s">
        <v>84</v>
      </c>
      <c r="AY132" s="14" t="s">
        <v>142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4" t="s">
        <v>84</v>
      </c>
      <c r="BK132" s="237">
        <f>ROUND(I132*H132,2)</f>
        <v>0</v>
      </c>
      <c r="BL132" s="14" t="s">
        <v>148</v>
      </c>
      <c r="BM132" s="236" t="s">
        <v>247</v>
      </c>
    </row>
    <row r="133" s="2" customFormat="1" ht="16.5" customHeight="1">
      <c r="A133" s="35"/>
      <c r="B133" s="36"/>
      <c r="C133" s="224" t="s">
        <v>200</v>
      </c>
      <c r="D133" s="224" t="s">
        <v>144</v>
      </c>
      <c r="E133" s="225" t="s">
        <v>200</v>
      </c>
      <c r="F133" s="226" t="s">
        <v>588</v>
      </c>
      <c r="G133" s="227" t="s">
        <v>324</v>
      </c>
      <c r="H133" s="228">
        <v>100</v>
      </c>
      <c r="I133" s="229"/>
      <c r="J133" s="230">
        <f>ROUND(I133*H133,2)</f>
        <v>0</v>
      </c>
      <c r="K133" s="231"/>
      <c r="L133" s="41"/>
      <c r="M133" s="232" t="s">
        <v>1</v>
      </c>
      <c r="N133" s="233" t="s">
        <v>41</v>
      </c>
      <c r="O133" s="88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6" t="s">
        <v>148</v>
      </c>
      <c r="AT133" s="236" t="s">
        <v>144</v>
      </c>
      <c r="AU133" s="236" t="s">
        <v>84</v>
      </c>
      <c r="AY133" s="14" t="s">
        <v>142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4" t="s">
        <v>84</v>
      </c>
      <c r="BK133" s="237">
        <f>ROUND(I133*H133,2)</f>
        <v>0</v>
      </c>
      <c r="BL133" s="14" t="s">
        <v>148</v>
      </c>
      <c r="BM133" s="236" t="s">
        <v>257</v>
      </c>
    </row>
    <row r="134" s="2" customFormat="1" ht="16.5" customHeight="1">
      <c r="A134" s="35"/>
      <c r="B134" s="36"/>
      <c r="C134" s="224" t="s">
        <v>204</v>
      </c>
      <c r="D134" s="224" t="s">
        <v>144</v>
      </c>
      <c r="E134" s="225" t="s">
        <v>204</v>
      </c>
      <c r="F134" s="226" t="s">
        <v>589</v>
      </c>
      <c r="G134" s="227" t="s">
        <v>587</v>
      </c>
      <c r="H134" s="228">
        <v>1</v>
      </c>
      <c r="I134" s="229"/>
      <c r="J134" s="230">
        <f>ROUND(I134*H134,2)</f>
        <v>0</v>
      </c>
      <c r="K134" s="231"/>
      <c r="L134" s="41"/>
      <c r="M134" s="232" t="s">
        <v>1</v>
      </c>
      <c r="N134" s="233" t="s">
        <v>41</v>
      </c>
      <c r="O134" s="88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6" t="s">
        <v>148</v>
      </c>
      <c r="AT134" s="236" t="s">
        <v>144</v>
      </c>
      <c r="AU134" s="236" t="s">
        <v>84</v>
      </c>
      <c r="AY134" s="14" t="s">
        <v>142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4" t="s">
        <v>84</v>
      </c>
      <c r="BK134" s="237">
        <f>ROUND(I134*H134,2)</f>
        <v>0</v>
      </c>
      <c r="BL134" s="14" t="s">
        <v>148</v>
      </c>
      <c r="BM134" s="236" t="s">
        <v>265</v>
      </c>
    </row>
    <row r="135" s="2" customFormat="1" ht="16.5" customHeight="1">
      <c r="A135" s="35"/>
      <c r="B135" s="36"/>
      <c r="C135" s="224" t="s">
        <v>208</v>
      </c>
      <c r="D135" s="224" t="s">
        <v>144</v>
      </c>
      <c r="E135" s="225" t="s">
        <v>208</v>
      </c>
      <c r="F135" s="226" t="s">
        <v>590</v>
      </c>
      <c r="G135" s="227" t="s">
        <v>587</v>
      </c>
      <c r="H135" s="228">
        <v>1</v>
      </c>
      <c r="I135" s="229"/>
      <c r="J135" s="230">
        <f>ROUND(I135*H135,2)</f>
        <v>0</v>
      </c>
      <c r="K135" s="231"/>
      <c r="L135" s="41"/>
      <c r="M135" s="232" t="s">
        <v>1</v>
      </c>
      <c r="N135" s="233" t="s">
        <v>41</v>
      </c>
      <c r="O135" s="88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6" t="s">
        <v>148</v>
      </c>
      <c r="AT135" s="236" t="s">
        <v>144</v>
      </c>
      <c r="AU135" s="236" t="s">
        <v>84</v>
      </c>
      <c r="AY135" s="14" t="s">
        <v>142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4" t="s">
        <v>84</v>
      </c>
      <c r="BK135" s="237">
        <f>ROUND(I135*H135,2)</f>
        <v>0</v>
      </c>
      <c r="BL135" s="14" t="s">
        <v>148</v>
      </c>
      <c r="BM135" s="236" t="s">
        <v>279</v>
      </c>
    </row>
    <row r="136" s="2" customFormat="1" ht="16.5" customHeight="1">
      <c r="A136" s="35"/>
      <c r="B136" s="36"/>
      <c r="C136" s="224" t="s">
        <v>212</v>
      </c>
      <c r="D136" s="224" t="s">
        <v>144</v>
      </c>
      <c r="E136" s="225" t="s">
        <v>212</v>
      </c>
      <c r="F136" s="226" t="s">
        <v>591</v>
      </c>
      <c r="G136" s="227" t="s">
        <v>587</v>
      </c>
      <c r="H136" s="228">
        <v>1</v>
      </c>
      <c r="I136" s="229"/>
      <c r="J136" s="230">
        <f>ROUND(I136*H136,2)</f>
        <v>0</v>
      </c>
      <c r="K136" s="231"/>
      <c r="L136" s="41"/>
      <c r="M136" s="232" t="s">
        <v>1</v>
      </c>
      <c r="N136" s="233" t="s">
        <v>41</v>
      </c>
      <c r="O136" s="88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6" t="s">
        <v>148</v>
      </c>
      <c r="AT136" s="236" t="s">
        <v>144</v>
      </c>
      <c r="AU136" s="236" t="s">
        <v>84</v>
      </c>
      <c r="AY136" s="14" t="s">
        <v>142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4" t="s">
        <v>84</v>
      </c>
      <c r="BK136" s="237">
        <f>ROUND(I136*H136,2)</f>
        <v>0</v>
      </c>
      <c r="BL136" s="14" t="s">
        <v>148</v>
      </c>
      <c r="BM136" s="236" t="s">
        <v>290</v>
      </c>
    </row>
    <row r="137" s="2" customFormat="1" ht="16.5" customHeight="1">
      <c r="A137" s="35"/>
      <c r="B137" s="36"/>
      <c r="C137" s="224" t="s">
        <v>216</v>
      </c>
      <c r="D137" s="224" t="s">
        <v>144</v>
      </c>
      <c r="E137" s="225" t="s">
        <v>216</v>
      </c>
      <c r="F137" s="226" t="s">
        <v>592</v>
      </c>
      <c r="G137" s="227" t="s">
        <v>587</v>
      </c>
      <c r="H137" s="228">
        <v>1</v>
      </c>
      <c r="I137" s="229"/>
      <c r="J137" s="230">
        <f>ROUND(I137*H137,2)</f>
        <v>0</v>
      </c>
      <c r="K137" s="231"/>
      <c r="L137" s="41"/>
      <c r="M137" s="232" t="s">
        <v>1</v>
      </c>
      <c r="N137" s="233" t="s">
        <v>41</v>
      </c>
      <c r="O137" s="88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6" t="s">
        <v>148</v>
      </c>
      <c r="AT137" s="236" t="s">
        <v>144</v>
      </c>
      <c r="AU137" s="236" t="s">
        <v>84</v>
      </c>
      <c r="AY137" s="14" t="s">
        <v>142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4" t="s">
        <v>84</v>
      </c>
      <c r="BK137" s="237">
        <f>ROUND(I137*H137,2)</f>
        <v>0</v>
      </c>
      <c r="BL137" s="14" t="s">
        <v>148</v>
      </c>
      <c r="BM137" s="236" t="s">
        <v>302</v>
      </c>
    </row>
    <row r="138" s="12" customFormat="1" ht="25.92" customHeight="1">
      <c r="A138" s="12"/>
      <c r="B138" s="208"/>
      <c r="C138" s="209"/>
      <c r="D138" s="210" t="s">
        <v>75</v>
      </c>
      <c r="E138" s="211" t="s">
        <v>593</v>
      </c>
      <c r="F138" s="211" t="s">
        <v>594</v>
      </c>
      <c r="G138" s="209"/>
      <c r="H138" s="209"/>
      <c r="I138" s="212"/>
      <c r="J138" s="213">
        <f>BK138</f>
        <v>0</v>
      </c>
      <c r="K138" s="209"/>
      <c r="L138" s="214"/>
      <c r="M138" s="215"/>
      <c r="N138" s="216"/>
      <c r="O138" s="216"/>
      <c r="P138" s="217">
        <f>P139</f>
        <v>0</v>
      </c>
      <c r="Q138" s="216"/>
      <c r="R138" s="217">
        <f>R139</f>
        <v>0</v>
      </c>
      <c r="S138" s="216"/>
      <c r="T138" s="218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9" t="s">
        <v>148</v>
      </c>
      <c r="AT138" s="220" t="s">
        <v>75</v>
      </c>
      <c r="AU138" s="220" t="s">
        <v>76</v>
      </c>
      <c r="AY138" s="219" t="s">
        <v>142</v>
      </c>
      <c r="BK138" s="221">
        <f>BK139</f>
        <v>0</v>
      </c>
    </row>
    <row r="139" s="2" customFormat="1" ht="16.5" customHeight="1">
      <c r="A139" s="35"/>
      <c r="B139" s="36"/>
      <c r="C139" s="224" t="s">
        <v>220</v>
      </c>
      <c r="D139" s="224" t="s">
        <v>144</v>
      </c>
      <c r="E139" s="225" t="s">
        <v>595</v>
      </c>
      <c r="F139" s="226" t="s">
        <v>596</v>
      </c>
      <c r="G139" s="227" t="s">
        <v>467</v>
      </c>
      <c r="H139" s="228">
        <v>1</v>
      </c>
      <c r="I139" s="229"/>
      <c r="J139" s="230">
        <f>ROUND(I139*H139,2)</f>
        <v>0</v>
      </c>
      <c r="K139" s="231"/>
      <c r="L139" s="41"/>
      <c r="M139" s="259" t="s">
        <v>1</v>
      </c>
      <c r="N139" s="260" t="s">
        <v>41</v>
      </c>
      <c r="O139" s="257"/>
      <c r="P139" s="261">
        <f>O139*H139</f>
        <v>0</v>
      </c>
      <c r="Q139" s="261">
        <v>0</v>
      </c>
      <c r="R139" s="261">
        <f>Q139*H139</f>
        <v>0</v>
      </c>
      <c r="S139" s="261">
        <v>0</v>
      </c>
      <c r="T139" s="26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597</v>
      </c>
      <c r="AT139" s="236" t="s">
        <v>144</v>
      </c>
      <c r="AU139" s="236" t="s">
        <v>84</v>
      </c>
      <c r="AY139" s="14" t="s">
        <v>142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4" t="s">
        <v>84</v>
      </c>
      <c r="BK139" s="237">
        <f>ROUND(I139*H139,2)</f>
        <v>0</v>
      </c>
      <c r="BL139" s="14" t="s">
        <v>597</v>
      </c>
      <c r="BM139" s="236" t="s">
        <v>310</v>
      </c>
    </row>
    <row r="140" s="2" customFormat="1" ht="6.96" customHeight="1">
      <c r="A140" s="35"/>
      <c r="B140" s="63"/>
      <c r="C140" s="64"/>
      <c r="D140" s="64"/>
      <c r="E140" s="64"/>
      <c r="F140" s="64"/>
      <c r="G140" s="64"/>
      <c r="H140" s="64"/>
      <c r="I140" s="64"/>
      <c r="J140" s="64"/>
      <c r="K140" s="64"/>
      <c r="L140" s="41"/>
      <c r="M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</sheetData>
  <sheetProtection sheet="1" autoFilter="0" formatColumns="0" formatRows="0" objects="1" scenarios="1" spinCount="100000" saltValue="UPbK8/mxT0ne3mqzm4vXH3AafHu3Oa7WriyM/40FyTCONB/TU+/BtbAdjPU6PFHq2zHBO2fD5pHXiKysZdiFFA==" hashValue="YDYySoUAlqyY1wqjogz3CbPZ/9Jm2H09/5n9nUk2jSrn16FlHVnaM5v9mHUZCJ55Bvh1K+oxyMBMu2PzCPiZyw==" algorithmName="SHA-512" password="99DC"/>
  <autoFilter ref="C117:K13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102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16.5" customHeight="1">
      <c r="B7" s="17"/>
      <c r="E7" s="148" t="str">
        <f>'Rekapitulace stavby'!K6</f>
        <v>Objekty OU, část D a DM, WC imobilní + výtah</v>
      </c>
      <c r="F7" s="147"/>
      <c r="G7" s="147"/>
      <c r="H7" s="147"/>
      <c r="L7" s="17"/>
    </row>
    <row r="8" s="1" customFormat="1" ht="12" customHeight="1">
      <c r="B8" s="17"/>
      <c r="D8" s="147" t="s">
        <v>103</v>
      </c>
      <c r="L8" s="17"/>
    </row>
    <row r="9" s="2" customFormat="1" ht="16.5" customHeight="1">
      <c r="A9" s="35"/>
      <c r="B9" s="41"/>
      <c r="C9" s="35"/>
      <c r="D9" s="35"/>
      <c r="E9" s="148" t="s">
        <v>598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599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30" customHeight="1">
      <c r="A11" s="35"/>
      <c r="B11" s="41"/>
      <c r="C11" s="35"/>
      <c r="D11" s="35"/>
      <c r="E11" s="149" t="s">
        <v>600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18</v>
      </c>
      <c r="E13" s="35"/>
      <c r="F13" s="138" t="s">
        <v>1</v>
      </c>
      <c r="G13" s="35"/>
      <c r="H13" s="35"/>
      <c r="I13" s="147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20</v>
      </c>
      <c r="E14" s="35"/>
      <c r="F14" s="138" t="s">
        <v>21</v>
      </c>
      <c r="G14" s="35"/>
      <c r="H14" s="35"/>
      <c r="I14" s="147" t="s">
        <v>22</v>
      </c>
      <c r="J14" s="150" t="str">
        <f>'Rekapitulace stavby'!AN8</f>
        <v>31. 8. 2018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24</v>
      </c>
      <c r="E16" s="35"/>
      <c r="F16" s="35"/>
      <c r="G16" s="35"/>
      <c r="H16" s="35"/>
      <c r="I16" s="147" t="s">
        <v>25</v>
      </c>
      <c r="J16" s="138" t="s">
        <v>1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47" t="s">
        <v>27</v>
      </c>
      <c r="J17" s="138" t="s">
        <v>1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28</v>
      </c>
      <c r="E19" s="35"/>
      <c r="F19" s="35"/>
      <c r="G19" s="35"/>
      <c r="H19" s="35"/>
      <c r="I19" s="147" t="s">
        <v>25</v>
      </c>
      <c r="J19" s="30" t="str">
        <f>'Rekapitulace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'Rekapitulace stavby'!E14</f>
        <v>Vyplň údaj</v>
      </c>
      <c r="F20" s="138"/>
      <c r="G20" s="138"/>
      <c r="H20" s="138"/>
      <c r="I20" s="147" t="s">
        <v>27</v>
      </c>
      <c r="J20" s="30" t="str">
        <f>'Rekapitulace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30</v>
      </c>
      <c r="E22" s="35"/>
      <c r="F22" s="35"/>
      <c r="G22" s="35"/>
      <c r="H22" s="35"/>
      <c r="I22" s="147" t="s">
        <v>25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">
        <v>31</v>
      </c>
      <c r="F23" s="35"/>
      <c r="G23" s="35"/>
      <c r="H23" s="35"/>
      <c r="I23" s="147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33</v>
      </c>
      <c r="E25" s="35"/>
      <c r="F25" s="35"/>
      <c r="G25" s="35"/>
      <c r="H25" s="35"/>
      <c r="I25" s="147" t="s">
        <v>25</v>
      </c>
      <c r="J25" s="138" t="str">
        <f>IF('Rekapitulace stavby'!AN19="","",'Rekapitulace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IF('Rekapitulace stavby'!E20="","",'Rekapitulace stavby'!E20)</f>
        <v xml:space="preserve"> </v>
      </c>
      <c r="F26" s="35"/>
      <c r="G26" s="35"/>
      <c r="H26" s="35"/>
      <c r="I26" s="147" t="s">
        <v>27</v>
      </c>
      <c r="J26" s="138" t="str">
        <f>IF('Rekapitulace stavby'!AN20="","",'Rekapitulace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34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43.25" customHeight="1">
      <c r="A29" s="151"/>
      <c r="B29" s="152"/>
      <c r="C29" s="151"/>
      <c r="D29" s="151"/>
      <c r="E29" s="153" t="s">
        <v>601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36</v>
      </c>
      <c r="E32" s="35"/>
      <c r="F32" s="35"/>
      <c r="G32" s="35"/>
      <c r="H32" s="35"/>
      <c r="I32" s="35"/>
      <c r="J32" s="157">
        <f>ROUND(J122,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38</v>
      </c>
      <c r="G34" s="35"/>
      <c r="H34" s="35"/>
      <c r="I34" s="158" t="s">
        <v>37</v>
      </c>
      <c r="J34" s="158" t="s">
        <v>39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40</v>
      </c>
      <c r="E35" s="147" t="s">
        <v>41</v>
      </c>
      <c r="F35" s="160">
        <f>ROUND((SUM(BE122:BE137)),  2)</f>
        <v>0</v>
      </c>
      <c r="G35" s="35"/>
      <c r="H35" s="35"/>
      <c r="I35" s="161">
        <v>0.20999999999999999</v>
      </c>
      <c r="J35" s="160">
        <f>ROUND(((SUM(BE122:BE137))*I35),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42</v>
      </c>
      <c r="F36" s="160">
        <f>ROUND((SUM(BF122:BF137)),  2)</f>
        <v>0</v>
      </c>
      <c r="G36" s="35"/>
      <c r="H36" s="35"/>
      <c r="I36" s="161">
        <v>0.12</v>
      </c>
      <c r="J36" s="160">
        <f>ROUND(((SUM(BF122:BF137))*I36),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43</v>
      </c>
      <c r="F37" s="160">
        <f>ROUND((SUM(BG122:BG137)),  2)</f>
        <v>0</v>
      </c>
      <c r="G37" s="35"/>
      <c r="H37" s="35"/>
      <c r="I37" s="161">
        <v>0.20999999999999999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44</v>
      </c>
      <c r="F38" s="160">
        <f>ROUND((SUM(BH122:BH137)),  2)</f>
        <v>0</v>
      </c>
      <c r="G38" s="35"/>
      <c r="H38" s="35"/>
      <c r="I38" s="161">
        <v>0.12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45</v>
      </c>
      <c r="F39" s="160">
        <f>ROUND((SUM(BI122:BI137)),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46</v>
      </c>
      <c r="E41" s="164"/>
      <c r="F41" s="164"/>
      <c r="G41" s="165" t="s">
        <v>47</v>
      </c>
      <c r="H41" s="166" t="s">
        <v>48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49</v>
      </c>
      <c r="E50" s="170"/>
      <c r="F50" s="170"/>
      <c r="G50" s="169" t="s">
        <v>50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51</v>
      </c>
      <c r="E61" s="172"/>
      <c r="F61" s="173" t="s">
        <v>52</v>
      </c>
      <c r="G61" s="171" t="s">
        <v>51</v>
      </c>
      <c r="H61" s="172"/>
      <c r="I61" s="172"/>
      <c r="J61" s="174" t="s">
        <v>52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53</v>
      </c>
      <c r="E65" s="175"/>
      <c r="F65" s="175"/>
      <c r="G65" s="169" t="s">
        <v>54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51</v>
      </c>
      <c r="E76" s="172"/>
      <c r="F76" s="173" t="s">
        <v>52</v>
      </c>
      <c r="G76" s="171" t="s">
        <v>51</v>
      </c>
      <c r="H76" s="172"/>
      <c r="I76" s="172"/>
      <c r="J76" s="174" t="s">
        <v>52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Objekty OU, část D a DM, WC imobilní + výtah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103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0" t="s">
        <v>598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599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30" customHeight="1">
      <c r="A89" s="35"/>
      <c r="B89" s="36"/>
      <c r="C89" s="37"/>
      <c r="D89" s="37"/>
      <c r="E89" s="73" t="str">
        <f>E11</f>
        <v>D.1.4.4 - Nouzová signalizace pro imobilní WC, nevidomí a slabozrací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 xml:space="preserve"> </v>
      </c>
      <c r="G91" s="37"/>
      <c r="H91" s="37"/>
      <c r="I91" s="29" t="s">
        <v>22</v>
      </c>
      <c r="J91" s="76" t="str">
        <f>IF(J14="","",J14)</f>
        <v>31. 8. 2018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24</v>
      </c>
      <c r="D93" s="37"/>
      <c r="E93" s="37"/>
      <c r="F93" s="24" t="str">
        <f>E17</f>
        <v>Ostravská univerzita</v>
      </c>
      <c r="G93" s="37"/>
      <c r="H93" s="37"/>
      <c r="I93" s="29" t="s">
        <v>30</v>
      </c>
      <c r="J93" s="33" t="str">
        <f>E23</f>
        <v>Marpo s.r.o.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28</v>
      </c>
      <c r="D94" s="37"/>
      <c r="E94" s="37"/>
      <c r="F94" s="24" t="str">
        <f>IF(E20="","",E20)</f>
        <v>Vyplň údaj</v>
      </c>
      <c r="G94" s="37"/>
      <c r="H94" s="37"/>
      <c r="I94" s="29" t="s">
        <v>33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1" t="s">
        <v>107</v>
      </c>
      <c r="D96" s="182"/>
      <c r="E96" s="182"/>
      <c r="F96" s="182"/>
      <c r="G96" s="182"/>
      <c r="H96" s="182"/>
      <c r="I96" s="182"/>
      <c r="J96" s="183" t="s">
        <v>108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4" t="s">
        <v>109</v>
      </c>
      <c r="D98" s="37"/>
      <c r="E98" s="37"/>
      <c r="F98" s="37"/>
      <c r="G98" s="37"/>
      <c r="H98" s="37"/>
      <c r="I98" s="37"/>
      <c r="J98" s="107">
        <f>J122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110</v>
      </c>
    </row>
    <row r="99" s="9" customFormat="1" ht="24.96" customHeight="1">
      <c r="A99" s="9"/>
      <c r="B99" s="185"/>
      <c r="C99" s="186"/>
      <c r="D99" s="187" t="s">
        <v>602</v>
      </c>
      <c r="E99" s="188"/>
      <c r="F99" s="188"/>
      <c r="G99" s="188"/>
      <c r="H99" s="188"/>
      <c r="I99" s="188"/>
      <c r="J99" s="189">
        <f>J123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5"/>
      <c r="C100" s="186"/>
      <c r="D100" s="187" t="s">
        <v>603</v>
      </c>
      <c r="E100" s="188"/>
      <c r="F100" s="188"/>
      <c r="G100" s="188"/>
      <c r="H100" s="188"/>
      <c r="I100" s="188"/>
      <c r="J100" s="189">
        <f>J135</f>
        <v>0</v>
      </c>
      <c r="K100" s="186"/>
      <c r="L100" s="19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127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0" t="str">
        <f>E7</f>
        <v>Objekty OU, část D a DM, WC imobilní + výtah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103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="2" customFormat="1" ht="16.5" customHeight="1">
      <c r="A112" s="35"/>
      <c r="B112" s="36"/>
      <c r="C112" s="37"/>
      <c r="D112" s="37"/>
      <c r="E112" s="180" t="s">
        <v>598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599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30" customHeight="1">
      <c r="A114" s="35"/>
      <c r="B114" s="36"/>
      <c r="C114" s="37"/>
      <c r="D114" s="37"/>
      <c r="E114" s="73" t="str">
        <f>E11</f>
        <v>D.1.4.4 - Nouzová signalizace pro imobilní WC, nevidomí a slabozrací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F14</f>
        <v xml:space="preserve"> </v>
      </c>
      <c r="G116" s="37"/>
      <c r="H116" s="37"/>
      <c r="I116" s="29" t="s">
        <v>22</v>
      </c>
      <c r="J116" s="76" t="str">
        <f>IF(J14="","",J14)</f>
        <v>31. 8. 2018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E17</f>
        <v>Ostravská univerzita</v>
      </c>
      <c r="G118" s="37"/>
      <c r="H118" s="37"/>
      <c r="I118" s="29" t="s">
        <v>30</v>
      </c>
      <c r="J118" s="33" t="str">
        <f>E23</f>
        <v>Marpo s.r.o.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IF(E20="","",E20)</f>
        <v>Vyplň údaj</v>
      </c>
      <c r="G119" s="37"/>
      <c r="H119" s="37"/>
      <c r="I119" s="29" t="s">
        <v>33</v>
      </c>
      <c r="J119" s="33" t="str">
        <f>E26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6"/>
      <c r="B121" s="197"/>
      <c r="C121" s="198" t="s">
        <v>128</v>
      </c>
      <c r="D121" s="199" t="s">
        <v>61</v>
      </c>
      <c r="E121" s="199" t="s">
        <v>57</v>
      </c>
      <c r="F121" s="199" t="s">
        <v>58</v>
      </c>
      <c r="G121" s="199" t="s">
        <v>129</v>
      </c>
      <c r="H121" s="199" t="s">
        <v>130</v>
      </c>
      <c r="I121" s="199" t="s">
        <v>131</v>
      </c>
      <c r="J121" s="200" t="s">
        <v>108</v>
      </c>
      <c r="K121" s="201" t="s">
        <v>132</v>
      </c>
      <c r="L121" s="202"/>
      <c r="M121" s="97" t="s">
        <v>1</v>
      </c>
      <c r="N121" s="98" t="s">
        <v>40</v>
      </c>
      <c r="O121" s="98" t="s">
        <v>133</v>
      </c>
      <c r="P121" s="98" t="s">
        <v>134</v>
      </c>
      <c r="Q121" s="98" t="s">
        <v>135</v>
      </c>
      <c r="R121" s="98" t="s">
        <v>136</v>
      </c>
      <c r="S121" s="98" t="s">
        <v>137</v>
      </c>
      <c r="T121" s="99" t="s">
        <v>138</v>
      </c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</row>
    <row r="122" s="2" customFormat="1" ht="22.8" customHeight="1">
      <c r="A122" s="35"/>
      <c r="B122" s="36"/>
      <c r="C122" s="104" t="s">
        <v>139</v>
      </c>
      <c r="D122" s="37"/>
      <c r="E122" s="37"/>
      <c r="F122" s="37"/>
      <c r="G122" s="37"/>
      <c r="H122" s="37"/>
      <c r="I122" s="37"/>
      <c r="J122" s="203">
        <f>BK122</f>
        <v>0</v>
      </c>
      <c r="K122" s="37"/>
      <c r="L122" s="41"/>
      <c r="M122" s="100"/>
      <c r="N122" s="204"/>
      <c r="O122" s="101"/>
      <c r="P122" s="205">
        <f>P123+P135</f>
        <v>0</v>
      </c>
      <c r="Q122" s="101"/>
      <c r="R122" s="205">
        <f>R123+R135</f>
        <v>0</v>
      </c>
      <c r="S122" s="101"/>
      <c r="T122" s="206">
        <f>T123+T135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110</v>
      </c>
      <c r="BK122" s="207">
        <f>BK123+BK135</f>
        <v>0</v>
      </c>
    </row>
    <row r="123" s="12" customFormat="1" ht="25.92" customHeight="1">
      <c r="A123" s="12"/>
      <c r="B123" s="208"/>
      <c r="C123" s="209"/>
      <c r="D123" s="210" t="s">
        <v>75</v>
      </c>
      <c r="E123" s="211" t="s">
        <v>604</v>
      </c>
      <c r="F123" s="211" t="s">
        <v>605</v>
      </c>
      <c r="G123" s="209"/>
      <c r="H123" s="209"/>
      <c r="I123" s="212"/>
      <c r="J123" s="213">
        <f>BK123</f>
        <v>0</v>
      </c>
      <c r="K123" s="209"/>
      <c r="L123" s="214"/>
      <c r="M123" s="215"/>
      <c r="N123" s="216"/>
      <c r="O123" s="216"/>
      <c r="P123" s="217">
        <f>SUM(P124:P134)</f>
        <v>0</v>
      </c>
      <c r="Q123" s="216"/>
      <c r="R123" s="217">
        <f>SUM(R124:R134)</f>
        <v>0</v>
      </c>
      <c r="S123" s="216"/>
      <c r="T123" s="218">
        <f>SUM(T124:T134)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9" t="s">
        <v>84</v>
      </c>
      <c r="AT123" s="220" t="s">
        <v>75</v>
      </c>
      <c r="AU123" s="220" t="s">
        <v>76</v>
      </c>
      <c r="AY123" s="219" t="s">
        <v>142</v>
      </c>
      <c r="BK123" s="221">
        <f>SUM(BK124:BK134)</f>
        <v>0</v>
      </c>
    </row>
    <row r="124" s="2" customFormat="1" ht="16.5" customHeight="1">
      <c r="A124" s="35"/>
      <c r="B124" s="36"/>
      <c r="C124" s="224" t="s">
        <v>84</v>
      </c>
      <c r="D124" s="224" t="s">
        <v>144</v>
      </c>
      <c r="E124" s="225" t="s">
        <v>84</v>
      </c>
      <c r="F124" s="226" t="s">
        <v>606</v>
      </c>
      <c r="G124" s="227" t="s">
        <v>324</v>
      </c>
      <c r="H124" s="228">
        <v>7</v>
      </c>
      <c r="I124" s="229"/>
      <c r="J124" s="230">
        <f>ROUND(I124*H124,2)</f>
        <v>0</v>
      </c>
      <c r="K124" s="231"/>
      <c r="L124" s="41"/>
      <c r="M124" s="232" t="s">
        <v>1</v>
      </c>
      <c r="N124" s="233" t="s">
        <v>41</v>
      </c>
      <c r="O124" s="88"/>
      <c r="P124" s="234">
        <f>O124*H124</f>
        <v>0</v>
      </c>
      <c r="Q124" s="234">
        <v>0</v>
      </c>
      <c r="R124" s="234">
        <f>Q124*H124</f>
        <v>0</v>
      </c>
      <c r="S124" s="234">
        <v>0</v>
      </c>
      <c r="T124" s="23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6" t="s">
        <v>148</v>
      </c>
      <c r="AT124" s="236" t="s">
        <v>144</v>
      </c>
      <c r="AU124" s="236" t="s">
        <v>84</v>
      </c>
      <c r="AY124" s="14" t="s">
        <v>142</v>
      </c>
      <c r="BE124" s="237">
        <f>IF(N124="základní",J124,0)</f>
        <v>0</v>
      </c>
      <c r="BF124" s="237">
        <f>IF(N124="snížená",J124,0)</f>
        <v>0</v>
      </c>
      <c r="BG124" s="237">
        <f>IF(N124="zákl. přenesená",J124,0)</f>
        <v>0</v>
      </c>
      <c r="BH124" s="237">
        <f>IF(N124="sníž. přenesená",J124,0)</f>
        <v>0</v>
      </c>
      <c r="BI124" s="237">
        <f>IF(N124="nulová",J124,0)</f>
        <v>0</v>
      </c>
      <c r="BJ124" s="14" t="s">
        <v>84</v>
      </c>
      <c r="BK124" s="237">
        <f>ROUND(I124*H124,2)</f>
        <v>0</v>
      </c>
      <c r="BL124" s="14" t="s">
        <v>148</v>
      </c>
      <c r="BM124" s="236" t="s">
        <v>86</v>
      </c>
    </row>
    <row r="125" s="2" customFormat="1" ht="16.5" customHeight="1">
      <c r="A125" s="35"/>
      <c r="B125" s="36"/>
      <c r="C125" s="224" t="s">
        <v>86</v>
      </c>
      <c r="D125" s="224" t="s">
        <v>144</v>
      </c>
      <c r="E125" s="225" t="s">
        <v>86</v>
      </c>
      <c r="F125" s="226" t="s">
        <v>607</v>
      </c>
      <c r="G125" s="227" t="s">
        <v>324</v>
      </c>
      <c r="H125" s="228">
        <v>7</v>
      </c>
      <c r="I125" s="229"/>
      <c r="J125" s="230">
        <f>ROUND(I125*H125,2)</f>
        <v>0</v>
      </c>
      <c r="K125" s="231"/>
      <c r="L125" s="41"/>
      <c r="M125" s="232" t="s">
        <v>1</v>
      </c>
      <c r="N125" s="233" t="s">
        <v>41</v>
      </c>
      <c r="O125" s="88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6" t="s">
        <v>148</v>
      </c>
      <c r="AT125" s="236" t="s">
        <v>144</v>
      </c>
      <c r="AU125" s="236" t="s">
        <v>84</v>
      </c>
      <c r="AY125" s="14" t="s">
        <v>142</v>
      </c>
      <c r="BE125" s="237">
        <f>IF(N125="základní",J125,0)</f>
        <v>0</v>
      </c>
      <c r="BF125" s="237">
        <f>IF(N125="snížená",J125,0)</f>
        <v>0</v>
      </c>
      <c r="BG125" s="237">
        <f>IF(N125="zákl. přenesená",J125,0)</f>
        <v>0</v>
      </c>
      <c r="BH125" s="237">
        <f>IF(N125="sníž. přenesená",J125,0)</f>
        <v>0</v>
      </c>
      <c r="BI125" s="237">
        <f>IF(N125="nulová",J125,0)</f>
        <v>0</v>
      </c>
      <c r="BJ125" s="14" t="s">
        <v>84</v>
      </c>
      <c r="BK125" s="237">
        <f>ROUND(I125*H125,2)</f>
        <v>0</v>
      </c>
      <c r="BL125" s="14" t="s">
        <v>148</v>
      </c>
      <c r="BM125" s="236" t="s">
        <v>148</v>
      </c>
    </row>
    <row r="126" s="2" customFormat="1" ht="16.5" customHeight="1">
      <c r="A126" s="35"/>
      <c r="B126" s="36"/>
      <c r="C126" s="224" t="s">
        <v>153</v>
      </c>
      <c r="D126" s="224" t="s">
        <v>144</v>
      </c>
      <c r="E126" s="225" t="s">
        <v>153</v>
      </c>
      <c r="F126" s="226" t="s">
        <v>608</v>
      </c>
      <c r="G126" s="227" t="s">
        <v>324</v>
      </c>
      <c r="H126" s="228">
        <v>7</v>
      </c>
      <c r="I126" s="229"/>
      <c r="J126" s="230">
        <f>ROUND(I126*H126,2)</f>
        <v>0</v>
      </c>
      <c r="K126" s="231"/>
      <c r="L126" s="41"/>
      <c r="M126" s="232" t="s">
        <v>1</v>
      </c>
      <c r="N126" s="233" t="s">
        <v>41</v>
      </c>
      <c r="O126" s="88"/>
      <c r="P126" s="234">
        <f>O126*H126</f>
        <v>0</v>
      </c>
      <c r="Q126" s="234">
        <v>0</v>
      </c>
      <c r="R126" s="234">
        <f>Q126*H126</f>
        <v>0</v>
      </c>
      <c r="S126" s="234">
        <v>0</v>
      </c>
      <c r="T126" s="23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6" t="s">
        <v>148</v>
      </c>
      <c r="AT126" s="236" t="s">
        <v>144</v>
      </c>
      <c r="AU126" s="236" t="s">
        <v>84</v>
      </c>
      <c r="AY126" s="14" t="s">
        <v>142</v>
      </c>
      <c r="BE126" s="237">
        <f>IF(N126="základní",J126,0)</f>
        <v>0</v>
      </c>
      <c r="BF126" s="237">
        <f>IF(N126="snížená",J126,0)</f>
        <v>0</v>
      </c>
      <c r="BG126" s="237">
        <f>IF(N126="zákl. přenesená",J126,0)</f>
        <v>0</v>
      </c>
      <c r="BH126" s="237">
        <f>IF(N126="sníž. přenesená",J126,0)</f>
        <v>0</v>
      </c>
      <c r="BI126" s="237">
        <f>IF(N126="nulová",J126,0)</f>
        <v>0</v>
      </c>
      <c r="BJ126" s="14" t="s">
        <v>84</v>
      </c>
      <c r="BK126" s="237">
        <f>ROUND(I126*H126,2)</f>
        <v>0</v>
      </c>
      <c r="BL126" s="14" t="s">
        <v>148</v>
      </c>
      <c r="BM126" s="236" t="s">
        <v>164</v>
      </c>
    </row>
    <row r="127" s="2" customFormat="1" ht="16.5" customHeight="1">
      <c r="A127" s="35"/>
      <c r="B127" s="36"/>
      <c r="C127" s="224" t="s">
        <v>148</v>
      </c>
      <c r="D127" s="224" t="s">
        <v>144</v>
      </c>
      <c r="E127" s="225" t="s">
        <v>148</v>
      </c>
      <c r="F127" s="226" t="s">
        <v>609</v>
      </c>
      <c r="G127" s="227" t="s">
        <v>324</v>
      </c>
      <c r="H127" s="228">
        <v>7</v>
      </c>
      <c r="I127" s="229"/>
      <c r="J127" s="230">
        <f>ROUND(I127*H127,2)</f>
        <v>0</v>
      </c>
      <c r="K127" s="231"/>
      <c r="L127" s="41"/>
      <c r="M127" s="232" t="s">
        <v>1</v>
      </c>
      <c r="N127" s="233" t="s">
        <v>41</v>
      </c>
      <c r="O127" s="88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6" t="s">
        <v>148</v>
      </c>
      <c r="AT127" s="236" t="s">
        <v>144</v>
      </c>
      <c r="AU127" s="236" t="s">
        <v>84</v>
      </c>
      <c r="AY127" s="14" t="s">
        <v>142</v>
      </c>
      <c r="BE127" s="237">
        <f>IF(N127="základní",J127,0)</f>
        <v>0</v>
      </c>
      <c r="BF127" s="237">
        <f>IF(N127="snížená",J127,0)</f>
        <v>0</v>
      </c>
      <c r="BG127" s="237">
        <f>IF(N127="zákl. přenesená",J127,0)</f>
        <v>0</v>
      </c>
      <c r="BH127" s="237">
        <f>IF(N127="sníž. přenesená",J127,0)</f>
        <v>0</v>
      </c>
      <c r="BI127" s="237">
        <f>IF(N127="nulová",J127,0)</f>
        <v>0</v>
      </c>
      <c r="BJ127" s="14" t="s">
        <v>84</v>
      </c>
      <c r="BK127" s="237">
        <f>ROUND(I127*H127,2)</f>
        <v>0</v>
      </c>
      <c r="BL127" s="14" t="s">
        <v>148</v>
      </c>
      <c r="BM127" s="236" t="s">
        <v>172</v>
      </c>
    </row>
    <row r="128" s="2" customFormat="1" ht="16.5" customHeight="1">
      <c r="A128" s="35"/>
      <c r="B128" s="36"/>
      <c r="C128" s="224" t="s">
        <v>160</v>
      </c>
      <c r="D128" s="224" t="s">
        <v>144</v>
      </c>
      <c r="E128" s="225" t="s">
        <v>160</v>
      </c>
      <c r="F128" s="226" t="s">
        <v>610</v>
      </c>
      <c r="G128" s="227" t="s">
        <v>324</v>
      </c>
      <c r="H128" s="228">
        <v>7</v>
      </c>
      <c r="I128" s="229"/>
      <c r="J128" s="230">
        <f>ROUND(I128*H128,2)</f>
        <v>0</v>
      </c>
      <c r="K128" s="231"/>
      <c r="L128" s="41"/>
      <c r="M128" s="232" t="s">
        <v>1</v>
      </c>
      <c r="N128" s="233" t="s">
        <v>41</v>
      </c>
      <c r="O128" s="88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6" t="s">
        <v>148</v>
      </c>
      <c r="AT128" s="236" t="s">
        <v>144</v>
      </c>
      <c r="AU128" s="236" t="s">
        <v>84</v>
      </c>
      <c r="AY128" s="14" t="s">
        <v>142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4" t="s">
        <v>84</v>
      </c>
      <c r="BK128" s="237">
        <f>ROUND(I128*H128,2)</f>
        <v>0</v>
      </c>
      <c r="BL128" s="14" t="s">
        <v>148</v>
      </c>
      <c r="BM128" s="236" t="s">
        <v>181</v>
      </c>
    </row>
    <row r="129" s="2" customFormat="1" ht="16.5" customHeight="1">
      <c r="A129" s="35"/>
      <c r="B129" s="36"/>
      <c r="C129" s="224" t="s">
        <v>164</v>
      </c>
      <c r="D129" s="224" t="s">
        <v>144</v>
      </c>
      <c r="E129" s="225" t="s">
        <v>164</v>
      </c>
      <c r="F129" s="226" t="s">
        <v>611</v>
      </c>
      <c r="G129" s="227" t="s">
        <v>324</v>
      </c>
      <c r="H129" s="228">
        <v>7</v>
      </c>
      <c r="I129" s="229"/>
      <c r="J129" s="230">
        <f>ROUND(I129*H129,2)</f>
        <v>0</v>
      </c>
      <c r="K129" s="231"/>
      <c r="L129" s="41"/>
      <c r="M129" s="232" t="s">
        <v>1</v>
      </c>
      <c r="N129" s="233" t="s">
        <v>41</v>
      </c>
      <c r="O129" s="88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6" t="s">
        <v>148</v>
      </c>
      <c r="AT129" s="236" t="s">
        <v>144</v>
      </c>
      <c r="AU129" s="236" t="s">
        <v>84</v>
      </c>
      <c r="AY129" s="14" t="s">
        <v>142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4" t="s">
        <v>84</v>
      </c>
      <c r="BK129" s="237">
        <f>ROUND(I129*H129,2)</f>
        <v>0</v>
      </c>
      <c r="BL129" s="14" t="s">
        <v>148</v>
      </c>
      <c r="BM129" s="236" t="s">
        <v>8</v>
      </c>
    </row>
    <row r="130" s="2" customFormat="1" ht="16.5" customHeight="1">
      <c r="A130" s="35"/>
      <c r="B130" s="36"/>
      <c r="C130" s="224" t="s">
        <v>168</v>
      </c>
      <c r="D130" s="224" t="s">
        <v>144</v>
      </c>
      <c r="E130" s="225" t="s">
        <v>168</v>
      </c>
      <c r="F130" s="226" t="s">
        <v>612</v>
      </c>
      <c r="G130" s="227" t="s">
        <v>324</v>
      </c>
      <c r="H130" s="228">
        <v>7</v>
      </c>
      <c r="I130" s="229"/>
      <c r="J130" s="230">
        <f>ROUND(I130*H130,2)</f>
        <v>0</v>
      </c>
      <c r="K130" s="231"/>
      <c r="L130" s="41"/>
      <c r="M130" s="232" t="s">
        <v>1</v>
      </c>
      <c r="N130" s="233" t="s">
        <v>41</v>
      </c>
      <c r="O130" s="88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6" t="s">
        <v>148</v>
      </c>
      <c r="AT130" s="236" t="s">
        <v>144</v>
      </c>
      <c r="AU130" s="236" t="s">
        <v>84</v>
      </c>
      <c r="AY130" s="14" t="s">
        <v>142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4" t="s">
        <v>84</v>
      </c>
      <c r="BK130" s="237">
        <f>ROUND(I130*H130,2)</f>
        <v>0</v>
      </c>
      <c r="BL130" s="14" t="s">
        <v>148</v>
      </c>
      <c r="BM130" s="236" t="s">
        <v>200</v>
      </c>
    </row>
    <row r="131" s="2" customFormat="1" ht="16.5" customHeight="1">
      <c r="A131" s="35"/>
      <c r="B131" s="36"/>
      <c r="C131" s="224" t="s">
        <v>172</v>
      </c>
      <c r="D131" s="224" t="s">
        <v>144</v>
      </c>
      <c r="E131" s="225" t="s">
        <v>172</v>
      </c>
      <c r="F131" s="226" t="s">
        <v>613</v>
      </c>
      <c r="G131" s="227" t="s">
        <v>255</v>
      </c>
      <c r="H131" s="228">
        <v>1000</v>
      </c>
      <c r="I131" s="229"/>
      <c r="J131" s="230">
        <f>ROUND(I131*H131,2)</f>
        <v>0</v>
      </c>
      <c r="K131" s="231"/>
      <c r="L131" s="41"/>
      <c r="M131" s="232" t="s">
        <v>1</v>
      </c>
      <c r="N131" s="233" t="s">
        <v>41</v>
      </c>
      <c r="O131" s="88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6" t="s">
        <v>148</v>
      </c>
      <c r="AT131" s="236" t="s">
        <v>144</v>
      </c>
      <c r="AU131" s="236" t="s">
        <v>84</v>
      </c>
      <c r="AY131" s="14" t="s">
        <v>142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4" t="s">
        <v>84</v>
      </c>
      <c r="BK131" s="237">
        <f>ROUND(I131*H131,2)</f>
        <v>0</v>
      </c>
      <c r="BL131" s="14" t="s">
        <v>148</v>
      </c>
      <c r="BM131" s="236" t="s">
        <v>208</v>
      </c>
    </row>
    <row r="132" s="2" customFormat="1" ht="16.5" customHeight="1">
      <c r="A132" s="35"/>
      <c r="B132" s="36"/>
      <c r="C132" s="224" t="s">
        <v>177</v>
      </c>
      <c r="D132" s="224" t="s">
        <v>144</v>
      </c>
      <c r="E132" s="225" t="s">
        <v>177</v>
      </c>
      <c r="F132" s="226" t="s">
        <v>614</v>
      </c>
      <c r="G132" s="227" t="s">
        <v>324</v>
      </c>
      <c r="H132" s="228">
        <v>14</v>
      </c>
      <c r="I132" s="229"/>
      <c r="J132" s="230">
        <f>ROUND(I132*H132,2)</f>
        <v>0</v>
      </c>
      <c r="K132" s="231"/>
      <c r="L132" s="41"/>
      <c r="M132" s="232" t="s">
        <v>1</v>
      </c>
      <c r="N132" s="233" t="s">
        <v>41</v>
      </c>
      <c r="O132" s="88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6" t="s">
        <v>148</v>
      </c>
      <c r="AT132" s="236" t="s">
        <v>144</v>
      </c>
      <c r="AU132" s="236" t="s">
        <v>84</v>
      </c>
      <c r="AY132" s="14" t="s">
        <v>142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4" t="s">
        <v>84</v>
      </c>
      <c r="BK132" s="237">
        <f>ROUND(I132*H132,2)</f>
        <v>0</v>
      </c>
      <c r="BL132" s="14" t="s">
        <v>148</v>
      </c>
      <c r="BM132" s="236" t="s">
        <v>216</v>
      </c>
    </row>
    <row r="133" s="2" customFormat="1" ht="16.5" customHeight="1">
      <c r="A133" s="35"/>
      <c r="B133" s="36"/>
      <c r="C133" s="224" t="s">
        <v>181</v>
      </c>
      <c r="D133" s="224" t="s">
        <v>144</v>
      </c>
      <c r="E133" s="225" t="s">
        <v>181</v>
      </c>
      <c r="F133" s="226" t="s">
        <v>615</v>
      </c>
      <c r="G133" s="227" t="s">
        <v>324</v>
      </c>
      <c r="H133" s="228">
        <v>1</v>
      </c>
      <c r="I133" s="229"/>
      <c r="J133" s="230">
        <f>ROUND(I133*H133,2)</f>
        <v>0</v>
      </c>
      <c r="K133" s="231"/>
      <c r="L133" s="41"/>
      <c r="M133" s="232" t="s">
        <v>1</v>
      </c>
      <c r="N133" s="233" t="s">
        <v>41</v>
      </c>
      <c r="O133" s="88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6" t="s">
        <v>148</v>
      </c>
      <c r="AT133" s="236" t="s">
        <v>144</v>
      </c>
      <c r="AU133" s="236" t="s">
        <v>84</v>
      </c>
      <c r="AY133" s="14" t="s">
        <v>142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4" t="s">
        <v>84</v>
      </c>
      <c r="BK133" s="237">
        <f>ROUND(I133*H133,2)</f>
        <v>0</v>
      </c>
      <c r="BL133" s="14" t="s">
        <v>148</v>
      </c>
      <c r="BM133" s="236" t="s">
        <v>224</v>
      </c>
    </row>
    <row r="134" s="2" customFormat="1" ht="16.5" customHeight="1">
      <c r="A134" s="35"/>
      <c r="B134" s="36"/>
      <c r="C134" s="224" t="s">
        <v>186</v>
      </c>
      <c r="D134" s="224" t="s">
        <v>144</v>
      </c>
      <c r="E134" s="225" t="s">
        <v>186</v>
      </c>
      <c r="F134" s="226" t="s">
        <v>616</v>
      </c>
      <c r="G134" s="227" t="s">
        <v>324</v>
      </c>
      <c r="H134" s="228">
        <v>1</v>
      </c>
      <c r="I134" s="229"/>
      <c r="J134" s="230">
        <f>ROUND(I134*H134,2)</f>
        <v>0</v>
      </c>
      <c r="K134" s="231"/>
      <c r="L134" s="41"/>
      <c r="M134" s="232" t="s">
        <v>1</v>
      </c>
      <c r="N134" s="233" t="s">
        <v>41</v>
      </c>
      <c r="O134" s="88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6" t="s">
        <v>148</v>
      </c>
      <c r="AT134" s="236" t="s">
        <v>144</v>
      </c>
      <c r="AU134" s="236" t="s">
        <v>84</v>
      </c>
      <c r="AY134" s="14" t="s">
        <v>142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4" t="s">
        <v>84</v>
      </c>
      <c r="BK134" s="237">
        <f>ROUND(I134*H134,2)</f>
        <v>0</v>
      </c>
      <c r="BL134" s="14" t="s">
        <v>148</v>
      </c>
      <c r="BM134" s="236" t="s">
        <v>231</v>
      </c>
    </row>
    <row r="135" s="12" customFormat="1" ht="25.92" customHeight="1">
      <c r="A135" s="12"/>
      <c r="B135" s="208"/>
      <c r="C135" s="209"/>
      <c r="D135" s="210" t="s">
        <v>75</v>
      </c>
      <c r="E135" s="211" t="s">
        <v>617</v>
      </c>
      <c r="F135" s="211" t="s">
        <v>618</v>
      </c>
      <c r="G135" s="209"/>
      <c r="H135" s="209"/>
      <c r="I135" s="212"/>
      <c r="J135" s="213">
        <f>BK135</f>
        <v>0</v>
      </c>
      <c r="K135" s="209"/>
      <c r="L135" s="214"/>
      <c r="M135" s="215"/>
      <c r="N135" s="216"/>
      <c r="O135" s="216"/>
      <c r="P135" s="217">
        <f>SUM(P136:P137)</f>
        <v>0</v>
      </c>
      <c r="Q135" s="216"/>
      <c r="R135" s="217">
        <f>SUM(R136:R137)</f>
        <v>0</v>
      </c>
      <c r="S135" s="216"/>
      <c r="T135" s="218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9" t="s">
        <v>84</v>
      </c>
      <c r="AT135" s="220" t="s">
        <v>75</v>
      </c>
      <c r="AU135" s="220" t="s">
        <v>76</v>
      </c>
      <c r="AY135" s="219" t="s">
        <v>142</v>
      </c>
      <c r="BK135" s="221">
        <f>SUM(BK136:BK137)</f>
        <v>0</v>
      </c>
    </row>
    <row r="136" s="2" customFormat="1" ht="24.15" customHeight="1">
      <c r="A136" s="35"/>
      <c r="B136" s="36"/>
      <c r="C136" s="224" t="s">
        <v>8</v>
      </c>
      <c r="D136" s="224" t="s">
        <v>144</v>
      </c>
      <c r="E136" s="225" t="s">
        <v>8</v>
      </c>
      <c r="F136" s="226" t="s">
        <v>619</v>
      </c>
      <c r="G136" s="227" t="s">
        <v>467</v>
      </c>
      <c r="H136" s="228">
        <v>1</v>
      </c>
      <c r="I136" s="229"/>
      <c r="J136" s="230">
        <f>ROUND(I136*H136,2)</f>
        <v>0</v>
      </c>
      <c r="K136" s="231"/>
      <c r="L136" s="41"/>
      <c r="M136" s="232" t="s">
        <v>1</v>
      </c>
      <c r="N136" s="233" t="s">
        <v>41</v>
      </c>
      <c r="O136" s="88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6" t="s">
        <v>148</v>
      </c>
      <c r="AT136" s="236" t="s">
        <v>144</v>
      </c>
      <c r="AU136" s="236" t="s">
        <v>84</v>
      </c>
      <c r="AY136" s="14" t="s">
        <v>142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4" t="s">
        <v>84</v>
      </c>
      <c r="BK136" s="237">
        <f>ROUND(I136*H136,2)</f>
        <v>0</v>
      </c>
      <c r="BL136" s="14" t="s">
        <v>148</v>
      </c>
      <c r="BM136" s="236" t="s">
        <v>239</v>
      </c>
    </row>
    <row r="137" s="2" customFormat="1" ht="24.15" customHeight="1">
      <c r="A137" s="35"/>
      <c r="B137" s="36"/>
      <c r="C137" s="224" t="s">
        <v>195</v>
      </c>
      <c r="D137" s="224" t="s">
        <v>144</v>
      </c>
      <c r="E137" s="225" t="s">
        <v>195</v>
      </c>
      <c r="F137" s="226" t="s">
        <v>620</v>
      </c>
      <c r="G137" s="227" t="s">
        <v>467</v>
      </c>
      <c r="H137" s="228">
        <v>1</v>
      </c>
      <c r="I137" s="229"/>
      <c r="J137" s="230">
        <f>ROUND(I137*H137,2)</f>
        <v>0</v>
      </c>
      <c r="K137" s="231"/>
      <c r="L137" s="41"/>
      <c r="M137" s="259" t="s">
        <v>1</v>
      </c>
      <c r="N137" s="260" t="s">
        <v>41</v>
      </c>
      <c r="O137" s="257"/>
      <c r="P137" s="261">
        <f>O137*H137</f>
        <v>0</v>
      </c>
      <c r="Q137" s="261">
        <v>0</v>
      </c>
      <c r="R137" s="261">
        <f>Q137*H137</f>
        <v>0</v>
      </c>
      <c r="S137" s="261">
        <v>0</v>
      </c>
      <c r="T137" s="26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6" t="s">
        <v>148</v>
      </c>
      <c r="AT137" s="236" t="s">
        <v>144</v>
      </c>
      <c r="AU137" s="236" t="s">
        <v>84</v>
      </c>
      <c r="AY137" s="14" t="s">
        <v>142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4" t="s">
        <v>84</v>
      </c>
      <c r="BK137" s="237">
        <f>ROUND(I137*H137,2)</f>
        <v>0</v>
      </c>
      <c r="BL137" s="14" t="s">
        <v>148</v>
      </c>
      <c r="BM137" s="236" t="s">
        <v>247</v>
      </c>
    </row>
    <row r="138" s="2" customFormat="1" ht="6.96" customHeight="1">
      <c r="A138" s="35"/>
      <c r="B138" s="63"/>
      <c r="C138" s="64"/>
      <c r="D138" s="64"/>
      <c r="E138" s="64"/>
      <c r="F138" s="64"/>
      <c r="G138" s="64"/>
      <c r="H138" s="64"/>
      <c r="I138" s="64"/>
      <c r="J138" s="64"/>
      <c r="K138" s="64"/>
      <c r="L138" s="41"/>
      <c r="M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</sheetData>
  <sheetProtection sheet="1" autoFilter="0" formatColumns="0" formatRows="0" objects="1" scenarios="1" spinCount="100000" saltValue="P96BSr1156wMj7tpb962P6YGHB3Ovp9S4MxhlK84uNTD1GGNWMOpyGQmuxAX03dh8kiE4CD/P+WmMDvrwgHWGw==" hashValue="0V9aXXJ3o3KaL7e+FlWBMm6Wsw4zgyk/6NEVbCLsPFcaTi0ibTYbjI2Ve/KtfOAGEkvCRGS0KIc1EtLynlZWrg==" algorithmName="SHA-512" password="99DC"/>
  <autoFilter ref="C121:K13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86</v>
      </c>
    </row>
    <row r="4" s="1" customFormat="1" ht="24.96" customHeight="1">
      <c r="B4" s="17"/>
      <c r="D4" s="145" t="s">
        <v>102</v>
      </c>
      <c r="L4" s="17"/>
      <c r="M4" s="14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16</v>
      </c>
      <c r="L6" s="17"/>
    </row>
    <row r="7" s="1" customFormat="1" ht="16.5" customHeight="1">
      <c r="B7" s="17"/>
      <c r="E7" s="148" t="str">
        <f>'Rekapitulace stavby'!K6</f>
        <v>Objekty OU, část D a DM, WC imobilní + výtah</v>
      </c>
      <c r="F7" s="147"/>
      <c r="G7" s="147"/>
      <c r="H7" s="147"/>
      <c r="L7" s="17"/>
    </row>
    <row r="8" s="2" customFormat="1" ht="12" customHeight="1">
      <c r="A8" s="35"/>
      <c r="B8" s="41"/>
      <c r="C8" s="35"/>
      <c r="D8" s="147" t="s">
        <v>103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9" t="s">
        <v>621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7" t="s">
        <v>18</v>
      </c>
      <c r="E11" s="35"/>
      <c r="F11" s="138" t="s">
        <v>1</v>
      </c>
      <c r="G11" s="35"/>
      <c r="H11" s="35"/>
      <c r="I11" s="147" t="s">
        <v>19</v>
      </c>
      <c r="J11" s="138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7" t="s">
        <v>20</v>
      </c>
      <c r="E12" s="35"/>
      <c r="F12" s="138" t="s">
        <v>21</v>
      </c>
      <c r="G12" s="35"/>
      <c r="H12" s="35"/>
      <c r="I12" s="147" t="s">
        <v>22</v>
      </c>
      <c r="J12" s="150" t="str">
        <f>'Rekapitulace stavby'!AN8</f>
        <v>31. 8. 2018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24</v>
      </c>
      <c r="E14" s="35"/>
      <c r="F14" s="35"/>
      <c r="G14" s="35"/>
      <c r="H14" s="35"/>
      <c r="I14" s="147" t="s">
        <v>25</v>
      </c>
      <c r="J14" s="138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8" t="s">
        <v>26</v>
      </c>
      <c r="F15" s="35"/>
      <c r="G15" s="35"/>
      <c r="H15" s="35"/>
      <c r="I15" s="147" t="s">
        <v>27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7" t="s">
        <v>28</v>
      </c>
      <c r="E17" s="35"/>
      <c r="F17" s="35"/>
      <c r="G17" s="35"/>
      <c r="H17" s="35"/>
      <c r="I17" s="14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8"/>
      <c r="G18" s="138"/>
      <c r="H18" s="138"/>
      <c r="I18" s="14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7" t="s">
        <v>30</v>
      </c>
      <c r="E20" s="35"/>
      <c r="F20" s="35"/>
      <c r="G20" s="35"/>
      <c r="H20" s="35"/>
      <c r="I20" s="147" t="s">
        <v>25</v>
      </c>
      <c r="J20" s="138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8" t="s">
        <v>31</v>
      </c>
      <c r="F21" s="35"/>
      <c r="G21" s="35"/>
      <c r="H21" s="35"/>
      <c r="I21" s="147" t="s">
        <v>27</v>
      </c>
      <c r="J21" s="138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7" t="s">
        <v>33</v>
      </c>
      <c r="E23" s="35"/>
      <c r="F23" s="35"/>
      <c r="G23" s="35"/>
      <c r="H23" s="35"/>
      <c r="I23" s="147" t="s">
        <v>25</v>
      </c>
      <c r="J23" s="138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8" t="str">
        <f>IF('Rekapitulace stavby'!E20="","",'Rekapitulace stavby'!E20)</f>
        <v xml:space="preserve"> </v>
      </c>
      <c r="F24" s="35"/>
      <c r="G24" s="35"/>
      <c r="H24" s="35"/>
      <c r="I24" s="147" t="s">
        <v>27</v>
      </c>
      <c r="J24" s="138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19.25" customHeight="1">
      <c r="A27" s="151"/>
      <c r="B27" s="152"/>
      <c r="C27" s="151"/>
      <c r="D27" s="151"/>
      <c r="E27" s="153" t="s">
        <v>622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5"/>
      <c r="E29" s="155"/>
      <c r="F29" s="155"/>
      <c r="G29" s="155"/>
      <c r="H29" s="155"/>
      <c r="I29" s="155"/>
      <c r="J29" s="155"/>
      <c r="K29" s="15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6" t="s">
        <v>36</v>
      </c>
      <c r="E30" s="35"/>
      <c r="F30" s="35"/>
      <c r="G30" s="35"/>
      <c r="H30" s="35"/>
      <c r="I30" s="35"/>
      <c r="J30" s="157">
        <f>ROUND(J117,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8" t="s">
        <v>38</v>
      </c>
      <c r="G32" s="35"/>
      <c r="H32" s="35"/>
      <c r="I32" s="158" t="s">
        <v>37</v>
      </c>
      <c r="J32" s="158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9" t="s">
        <v>40</v>
      </c>
      <c r="E33" s="147" t="s">
        <v>41</v>
      </c>
      <c r="F33" s="160">
        <f>ROUND((SUM(BE117:BE124)),  2)</f>
        <v>0</v>
      </c>
      <c r="G33" s="35"/>
      <c r="H33" s="35"/>
      <c r="I33" s="161">
        <v>0.20999999999999999</v>
      </c>
      <c r="J33" s="160">
        <f>ROUND(((SUM(BE117:BE124))*I33),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47" t="s">
        <v>42</v>
      </c>
      <c r="F34" s="160">
        <f>ROUND((SUM(BF117:BF124)),  2)</f>
        <v>0</v>
      </c>
      <c r="G34" s="35"/>
      <c r="H34" s="35"/>
      <c r="I34" s="161">
        <v>0.12</v>
      </c>
      <c r="J34" s="160">
        <f>ROUND(((SUM(BF117:BF124))*I34),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7" t="s">
        <v>43</v>
      </c>
      <c r="F35" s="160">
        <f>ROUND((SUM(BG117:BG124)),  2)</f>
        <v>0</v>
      </c>
      <c r="G35" s="35"/>
      <c r="H35" s="35"/>
      <c r="I35" s="161">
        <v>0.20999999999999999</v>
      </c>
      <c r="J35" s="160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7" t="s">
        <v>44</v>
      </c>
      <c r="F36" s="160">
        <f>ROUND((SUM(BH117:BH124)),  2)</f>
        <v>0</v>
      </c>
      <c r="G36" s="35"/>
      <c r="H36" s="35"/>
      <c r="I36" s="161">
        <v>0.12</v>
      </c>
      <c r="J36" s="160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45</v>
      </c>
      <c r="F37" s="160">
        <f>ROUND((SUM(BI117:BI124)),  2)</f>
        <v>0</v>
      </c>
      <c r="G37" s="35"/>
      <c r="H37" s="35"/>
      <c r="I37" s="161">
        <v>0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2"/>
      <c r="D39" s="163" t="s">
        <v>46</v>
      </c>
      <c r="E39" s="164"/>
      <c r="F39" s="164"/>
      <c r="G39" s="165" t="s">
        <v>47</v>
      </c>
      <c r="H39" s="166" t="s">
        <v>48</v>
      </c>
      <c r="I39" s="164"/>
      <c r="J39" s="167">
        <f>SUM(J30:J37)</f>
        <v>0</v>
      </c>
      <c r="K39" s="168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49</v>
      </c>
      <c r="E50" s="170"/>
      <c r="F50" s="170"/>
      <c r="G50" s="169" t="s">
        <v>50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51</v>
      </c>
      <c r="E61" s="172"/>
      <c r="F61" s="173" t="s">
        <v>52</v>
      </c>
      <c r="G61" s="171" t="s">
        <v>51</v>
      </c>
      <c r="H61" s="172"/>
      <c r="I61" s="172"/>
      <c r="J61" s="174" t="s">
        <v>52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53</v>
      </c>
      <c r="E65" s="175"/>
      <c r="F65" s="175"/>
      <c r="G65" s="169" t="s">
        <v>54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51</v>
      </c>
      <c r="E76" s="172"/>
      <c r="F76" s="173" t="s">
        <v>52</v>
      </c>
      <c r="G76" s="171" t="s">
        <v>51</v>
      </c>
      <c r="H76" s="172"/>
      <c r="I76" s="172"/>
      <c r="J76" s="174" t="s">
        <v>52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Objekty OU, část D a DM, WC imobilní + výtah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D.1.5 - Interiér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31. 8. 2018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Ostravská univerzita</v>
      </c>
      <c r="G91" s="37"/>
      <c r="H91" s="37"/>
      <c r="I91" s="29" t="s">
        <v>30</v>
      </c>
      <c r="J91" s="33" t="str">
        <f>E21</f>
        <v>Marpo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1" t="s">
        <v>107</v>
      </c>
      <c r="D94" s="182"/>
      <c r="E94" s="182"/>
      <c r="F94" s="182"/>
      <c r="G94" s="182"/>
      <c r="H94" s="182"/>
      <c r="I94" s="182"/>
      <c r="J94" s="183" t="s">
        <v>108</v>
      </c>
      <c r="K94" s="182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4" t="s">
        <v>109</v>
      </c>
      <c r="D96" s="37"/>
      <c r="E96" s="37"/>
      <c r="F96" s="37"/>
      <c r="G96" s="37"/>
      <c r="H96" s="37"/>
      <c r="I96" s="37"/>
      <c r="J96" s="107">
        <f>J117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110</v>
      </c>
    </row>
    <row r="97" s="9" customFormat="1" ht="24.96" customHeight="1">
      <c r="A97" s="9"/>
      <c r="B97" s="185"/>
      <c r="C97" s="186"/>
      <c r="D97" s="187" t="s">
        <v>623</v>
      </c>
      <c r="E97" s="188"/>
      <c r="F97" s="188"/>
      <c r="G97" s="188"/>
      <c r="H97" s="188"/>
      <c r="I97" s="188"/>
      <c r="J97" s="189">
        <f>J118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="2" customFormat="1" ht="6.96" customHeight="1">
      <c r="A103" s="35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24.96" customHeight="1">
      <c r="A104" s="35"/>
      <c r="B104" s="36"/>
      <c r="C104" s="20" t="s">
        <v>127</v>
      </c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2" customHeight="1">
      <c r="A106" s="35"/>
      <c r="B106" s="36"/>
      <c r="C106" s="29" t="s">
        <v>16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6.5" customHeight="1">
      <c r="A107" s="35"/>
      <c r="B107" s="36"/>
      <c r="C107" s="37"/>
      <c r="D107" s="37"/>
      <c r="E107" s="180" t="str">
        <f>E7</f>
        <v>Objekty OU, část D a DM, WC imobilní + výtah</v>
      </c>
      <c r="F107" s="29"/>
      <c r="G107" s="29"/>
      <c r="H107" s="29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103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73" t="str">
        <f>E9</f>
        <v>D.1.5 - Interiér</v>
      </c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20</v>
      </c>
      <c r="D111" s="37"/>
      <c r="E111" s="37"/>
      <c r="F111" s="24" t="str">
        <f>F12</f>
        <v xml:space="preserve"> </v>
      </c>
      <c r="G111" s="37"/>
      <c r="H111" s="37"/>
      <c r="I111" s="29" t="s">
        <v>22</v>
      </c>
      <c r="J111" s="76" t="str">
        <f>IF(J12="","",J12)</f>
        <v>31. 8. 2018</v>
      </c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24</v>
      </c>
      <c r="D113" s="37"/>
      <c r="E113" s="37"/>
      <c r="F113" s="24" t="str">
        <f>E15</f>
        <v>Ostravská univerzita</v>
      </c>
      <c r="G113" s="37"/>
      <c r="H113" s="37"/>
      <c r="I113" s="29" t="s">
        <v>30</v>
      </c>
      <c r="J113" s="33" t="str">
        <f>E21</f>
        <v>Marpo s.r.o.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28</v>
      </c>
      <c r="D114" s="37"/>
      <c r="E114" s="37"/>
      <c r="F114" s="24" t="str">
        <f>IF(E18="","",E18)</f>
        <v>Vyplň údaj</v>
      </c>
      <c r="G114" s="37"/>
      <c r="H114" s="37"/>
      <c r="I114" s="29" t="s">
        <v>33</v>
      </c>
      <c r="J114" s="33" t="str">
        <f>E24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0.32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1" customFormat="1" ht="29.28" customHeight="1">
      <c r="A116" s="196"/>
      <c r="B116" s="197"/>
      <c r="C116" s="198" t="s">
        <v>128</v>
      </c>
      <c r="D116" s="199" t="s">
        <v>61</v>
      </c>
      <c r="E116" s="199" t="s">
        <v>57</v>
      </c>
      <c r="F116" s="199" t="s">
        <v>58</v>
      </c>
      <c r="G116" s="199" t="s">
        <v>129</v>
      </c>
      <c r="H116" s="199" t="s">
        <v>130</v>
      </c>
      <c r="I116" s="199" t="s">
        <v>131</v>
      </c>
      <c r="J116" s="200" t="s">
        <v>108</v>
      </c>
      <c r="K116" s="201" t="s">
        <v>132</v>
      </c>
      <c r="L116" s="202"/>
      <c r="M116" s="97" t="s">
        <v>1</v>
      </c>
      <c r="N116" s="98" t="s">
        <v>40</v>
      </c>
      <c r="O116" s="98" t="s">
        <v>133</v>
      </c>
      <c r="P116" s="98" t="s">
        <v>134</v>
      </c>
      <c r="Q116" s="98" t="s">
        <v>135</v>
      </c>
      <c r="R116" s="98" t="s">
        <v>136</v>
      </c>
      <c r="S116" s="98" t="s">
        <v>137</v>
      </c>
      <c r="T116" s="99" t="s">
        <v>138</v>
      </c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</row>
    <row r="117" s="2" customFormat="1" ht="22.8" customHeight="1">
      <c r="A117" s="35"/>
      <c r="B117" s="36"/>
      <c r="C117" s="104" t="s">
        <v>139</v>
      </c>
      <c r="D117" s="37"/>
      <c r="E117" s="37"/>
      <c r="F117" s="37"/>
      <c r="G117" s="37"/>
      <c r="H117" s="37"/>
      <c r="I117" s="37"/>
      <c r="J117" s="203">
        <f>BK117</f>
        <v>0</v>
      </c>
      <c r="K117" s="37"/>
      <c r="L117" s="41"/>
      <c r="M117" s="100"/>
      <c r="N117" s="204"/>
      <c r="O117" s="101"/>
      <c r="P117" s="205">
        <f>P118</f>
        <v>0</v>
      </c>
      <c r="Q117" s="101"/>
      <c r="R117" s="205">
        <f>R118</f>
        <v>0</v>
      </c>
      <c r="S117" s="101"/>
      <c r="T117" s="206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4" t="s">
        <v>75</v>
      </c>
      <c r="AU117" s="14" t="s">
        <v>110</v>
      </c>
      <c r="BK117" s="207">
        <f>BK118</f>
        <v>0</v>
      </c>
    </row>
    <row r="118" s="12" customFormat="1" ht="25.92" customHeight="1">
      <c r="A118" s="12"/>
      <c r="B118" s="208"/>
      <c r="C118" s="209"/>
      <c r="D118" s="210" t="s">
        <v>75</v>
      </c>
      <c r="E118" s="211" t="s">
        <v>604</v>
      </c>
      <c r="F118" s="211" t="s">
        <v>624</v>
      </c>
      <c r="G118" s="209"/>
      <c r="H118" s="209"/>
      <c r="I118" s="212"/>
      <c r="J118" s="213">
        <f>BK118</f>
        <v>0</v>
      </c>
      <c r="K118" s="209"/>
      <c r="L118" s="214"/>
      <c r="M118" s="215"/>
      <c r="N118" s="216"/>
      <c r="O118" s="216"/>
      <c r="P118" s="217">
        <f>SUM(P119:P124)</f>
        <v>0</v>
      </c>
      <c r="Q118" s="216"/>
      <c r="R118" s="217">
        <f>SUM(R119:R124)</f>
        <v>0</v>
      </c>
      <c r="S118" s="216"/>
      <c r="T118" s="218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9" t="s">
        <v>84</v>
      </c>
      <c r="AT118" s="220" t="s">
        <v>75</v>
      </c>
      <c r="AU118" s="220" t="s">
        <v>76</v>
      </c>
      <c r="AY118" s="219" t="s">
        <v>142</v>
      </c>
      <c r="BK118" s="221">
        <f>SUM(BK119:BK124)</f>
        <v>0</v>
      </c>
    </row>
    <row r="119" s="2" customFormat="1" ht="16.5" customHeight="1">
      <c r="A119" s="35"/>
      <c r="B119" s="36"/>
      <c r="C119" s="224" t="s">
        <v>84</v>
      </c>
      <c r="D119" s="224" t="s">
        <v>144</v>
      </c>
      <c r="E119" s="225" t="s">
        <v>84</v>
      </c>
      <c r="F119" s="226" t="s">
        <v>625</v>
      </c>
      <c r="G119" s="227" t="s">
        <v>319</v>
      </c>
      <c r="H119" s="228">
        <v>1</v>
      </c>
      <c r="I119" s="229"/>
      <c r="J119" s="230">
        <f>ROUND(I119*H119,2)</f>
        <v>0</v>
      </c>
      <c r="K119" s="231"/>
      <c r="L119" s="41"/>
      <c r="M119" s="232" t="s">
        <v>1</v>
      </c>
      <c r="N119" s="233" t="s">
        <v>41</v>
      </c>
      <c r="O119" s="88"/>
      <c r="P119" s="234">
        <f>O119*H119</f>
        <v>0</v>
      </c>
      <c r="Q119" s="234">
        <v>0</v>
      </c>
      <c r="R119" s="234">
        <f>Q119*H119</f>
        <v>0</v>
      </c>
      <c r="S119" s="234">
        <v>0</v>
      </c>
      <c r="T119" s="235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36" t="s">
        <v>148</v>
      </c>
      <c r="AT119" s="236" t="s">
        <v>144</v>
      </c>
      <c r="AU119" s="236" t="s">
        <v>84</v>
      </c>
      <c r="AY119" s="14" t="s">
        <v>142</v>
      </c>
      <c r="BE119" s="237">
        <f>IF(N119="základní",J119,0)</f>
        <v>0</v>
      </c>
      <c r="BF119" s="237">
        <f>IF(N119="snížená",J119,0)</f>
        <v>0</v>
      </c>
      <c r="BG119" s="237">
        <f>IF(N119="zákl. přenesená",J119,0)</f>
        <v>0</v>
      </c>
      <c r="BH119" s="237">
        <f>IF(N119="sníž. přenesená",J119,0)</f>
        <v>0</v>
      </c>
      <c r="BI119" s="237">
        <f>IF(N119="nulová",J119,0)</f>
        <v>0</v>
      </c>
      <c r="BJ119" s="14" t="s">
        <v>84</v>
      </c>
      <c r="BK119" s="237">
        <f>ROUND(I119*H119,2)</f>
        <v>0</v>
      </c>
      <c r="BL119" s="14" t="s">
        <v>148</v>
      </c>
      <c r="BM119" s="236" t="s">
        <v>626</v>
      </c>
    </row>
    <row r="120" s="2" customFormat="1" ht="16.5" customHeight="1">
      <c r="A120" s="35"/>
      <c r="B120" s="36"/>
      <c r="C120" s="224" t="s">
        <v>86</v>
      </c>
      <c r="D120" s="224" t="s">
        <v>144</v>
      </c>
      <c r="E120" s="225" t="s">
        <v>86</v>
      </c>
      <c r="F120" s="226" t="s">
        <v>627</v>
      </c>
      <c r="G120" s="227" t="s">
        <v>319</v>
      </c>
      <c r="H120" s="228">
        <v>1</v>
      </c>
      <c r="I120" s="229"/>
      <c r="J120" s="230">
        <f>ROUND(I120*H120,2)</f>
        <v>0</v>
      </c>
      <c r="K120" s="231"/>
      <c r="L120" s="41"/>
      <c r="M120" s="232" t="s">
        <v>1</v>
      </c>
      <c r="N120" s="233" t="s">
        <v>41</v>
      </c>
      <c r="O120" s="88"/>
      <c r="P120" s="234">
        <f>O120*H120</f>
        <v>0</v>
      </c>
      <c r="Q120" s="234">
        <v>0</v>
      </c>
      <c r="R120" s="234">
        <f>Q120*H120</f>
        <v>0</v>
      </c>
      <c r="S120" s="234">
        <v>0</v>
      </c>
      <c r="T120" s="235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36" t="s">
        <v>148</v>
      </c>
      <c r="AT120" s="236" t="s">
        <v>144</v>
      </c>
      <c r="AU120" s="236" t="s">
        <v>84</v>
      </c>
      <c r="AY120" s="14" t="s">
        <v>142</v>
      </c>
      <c r="BE120" s="237">
        <f>IF(N120="základní",J120,0)</f>
        <v>0</v>
      </c>
      <c r="BF120" s="237">
        <f>IF(N120="snížená",J120,0)</f>
        <v>0</v>
      </c>
      <c r="BG120" s="237">
        <f>IF(N120="zákl. přenesená",J120,0)</f>
        <v>0</v>
      </c>
      <c r="BH120" s="237">
        <f>IF(N120="sníž. přenesená",J120,0)</f>
        <v>0</v>
      </c>
      <c r="BI120" s="237">
        <f>IF(N120="nulová",J120,0)</f>
        <v>0</v>
      </c>
      <c r="BJ120" s="14" t="s">
        <v>84</v>
      </c>
      <c r="BK120" s="237">
        <f>ROUND(I120*H120,2)</f>
        <v>0</v>
      </c>
      <c r="BL120" s="14" t="s">
        <v>148</v>
      </c>
      <c r="BM120" s="236" t="s">
        <v>628</v>
      </c>
    </row>
    <row r="121" s="2" customFormat="1" ht="16.5" customHeight="1">
      <c r="A121" s="35"/>
      <c r="B121" s="36"/>
      <c r="C121" s="224" t="s">
        <v>153</v>
      </c>
      <c r="D121" s="224" t="s">
        <v>144</v>
      </c>
      <c r="E121" s="225" t="s">
        <v>153</v>
      </c>
      <c r="F121" s="226" t="s">
        <v>629</v>
      </c>
      <c r="G121" s="227" t="s">
        <v>319</v>
      </c>
      <c r="H121" s="228">
        <v>1</v>
      </c>
      <c r="I121" s="229"/>
      <c r="J121" s="230">
        <f>ROUND(I121*H121,2)</f>
        <v>0</v>
      </c>
      <c r="K121" s="231"/>
      <c r="L121" s="41"/>
      <c r="M121" s="232" t="s">
        <v>1</v>
      </c>
      <c r="N121" s="233" t="s">
        <v>41</v>
      </c>
      <c r="O121" s="88"/>
      <c r="P121" s="234">
        <f>O121*H121</f>
        <v>0</v>
      </c>
      <c r="Q121" s="234">
        <v>0</v>
      </c>
      <c r="R121" s="234">
        <f>Q121*H121</f>
        <v>0</v>
      </c>
      <c r="S121" s="234">
        <v>0</v>
      </c>
      <c r="T121" s="23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36" t="s">
        <v>148</v>
      </c>
      <c r="AT121" s="236" t="s">
        <v>144</v>
      </c>
      <c r="AU121" s="236" t="s">
        <v>84</v>
      </c>
      <c r="AY121" s="14" t="s">
        <v>142</v>
      </c>
      <c r="BE121" s="237">
        <f>IF(N121="základní",J121,0)</f>
        <v>0</v>
      </c>
      <c r="BF121" s="237">
        <f>IF(N121="snížená",J121,0)</f>
        <v>0</v>
      </c>
      <c r="BG121" s="237">
        <f>IF(N121="zákl. přenesená",J121,0)</f>
        <v>0</v>
      </c>
      <c r="BH121" s="237">
        <f>IF(N121="sníž. přenesená",J121,0)</f>
        <v>0</v>
      </c>
      <c r="BI121" s="237">
        <f>IF(N121="nulová",J121,0)</f>
        <v>0</v>
      </c>
      <c r="BJ121" s="14" t="s">
        <v>84</v>
      </c>
      <c r="BK121" s="237">
        <f>ROUND(I121*H121,2)</f>
        <v>0</v>
      </c>
      <c r="BL121" s="14" t="s">
        <v>148</v>
      </c>
      <c r="BM121" s="236" t="s">
        <v>630</v>
      </c>
    </row>
    <row r="122" s="2" customFormat="1" ht="16.5" customHeight="1">
      <c r="A122" s="35"/>
      <c r="B122" s="36"/>
      <c r="C122" s="224" t="s">
        <v>148</v>
      </c>
      <c r="D122" s="224" t="s">
        <v>144</v>
      </c>
      <c r="E122" s="225" t="s">
        <v>148</v>
      </c>
      <c r="F122" s="226" t="s">
        <v>631</v>
      </c>
      <c r="G122" s="227" t="s">
        <v>319</v>
      </c>
      <c r="H122" s="228">
        <v>1</v>
      </c>
      <c r="I122" s="229"/>
      <c r="J122" s="230">
        <f>ROUND(I122*H122,2)</f>
        <v>0</v>
      </c>
      <c r="K122" s="231"/>
      <c r="L122" s="41"/>
      <c r="M122" s="232" t="s">
        <v>1</v>
      </c>
      <c r="N122" s="233" t="s">
        <v>41</v>
      </c>
      <c r="O122" s="88"/>
      <c r="P122" s="234">
        <f>O122*H122</f>
        <v>0</v>
      </c>
      <c r="Q122" s="234">
        <v>0</v>
      </c>
      <c r="R122" s="234">
        <f>Q122*H122</f>
        <v>0</v>
      </c>
      <c r="S122" s="234">
        <v>0</v>
      </c>
      <c r="T122" s="23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6" t="s">
        <v>148</v>
      </c>
      <c r="AT122" s="236" t="s">
        <v>144</v>
      </c>
      <c r="AU122" s="236" t="s">
        <v>84</v>
      </c>
      <c r="AY122" s="14" t="s">
        <v>142</v>
      </c>
      <c r="BE122" s="237">
        <f>IF(N122="základní",J122,0)</f>
        <v>0</v>
      </c>
      <c r="BF122" s="237">
        <f>IF(N122="snížená",J122,0)</f>
        <v>0</v>
      </c>
      <c r="BG122" s="237">
        <f>IF(N122="zákl. přenesená",J122,0)</f>
        <v>0</v>
      </c>
      <c r="BH122" s="237">
        <f>IF(N122="sníž. přenesená",J122,0)</f>
        <v>0</v>
      </c>
      <c r="BI122" s="237">
        <f>IF(N122="nulová",J122,0)</f>
        <v>0</v>
      </c>
      <c r="BJ122" s="14" t="s">
        <v>84</v>
      </c>
      <c r="BK122" s="237">
        <f>ROUND(I122*H122,2)</f>
        <v>0</v>
      </c>
      <c r="BL122" s="14" t="s">
        <v>148</v>
      </c>
      <c r="BM122" s="236" t="s">
        <v>632</v>
      </c>
    </row>
    <row r="123" s="2" customFormat="1" ht="16.5" customHeight="1">
      <c r="A123" s="35"/>
      <c r="B123" s="36"/>
      <c r="C123" s="224" t="s">
        <v>160</v>
      </c>
      <c r="D123" s="224" t="s">
        <v>144</v>
      </c>
      <c r="E123" s="225" t="s">
        <v>160</v>
      </c>
      <c r="F123" s="226" t="s">
        <v>633</v>
      </c>
      <c r="G123" s="227" t="s">
        <v>319</v>
      </c>
      <c r="H123" s="228">
        <v>2</v>
      </c>
      <c r="I123" s="229"/>
      <c r="J123" s="230">
        <f>ROUND(I123*H123,2)</f>
        <v>0</v>
      </c>
      <c r="K123" s="231"/>
      <c r="L123" s="41"/>
      <c r="M123" s="232" t="s">
        <v>1</v>
      </c>
      <c r="N123" s="233" t="s">
        <v>41</v>
      </c>
      <c r="O123" s="88"/>
      <c r="P123" s="234">
        <f>O123*H123</f>
        <v>0</v>
      </c>
      <c r="Q123" s="234">
        <v>0</v>
      </c>
      <c r="R123" s="234">
        <f>Q123*H123</f>
        <v>0</v>
      </c>
      <c r="S123" s="234">
        <v>0</v>
      </c>
      <c r="T123" s="23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6" t="s">
        <v>148</v>
      </c>
      <c r="AT123" s="236" t="s">
        <v>144</v>
      </c>
      <c r="AU123" s="236" t="s">
        <v>84</v>
      </c>
      <c r="AY123" s="14" t="s">
        <v>142</v>
      </c>
      <c r="BE123" s="237">
        <f>IF(N123="základní",J123,0)</f>
        <v>0</v>
      </c>
      <c r="BF123" s="237">
        <f>IF(N123="snížená",J123,0)</f>
        <v>0</v>
      </c>
      <c r="BG123" s="237">
        <f>IF(N123="zákl. přenesená",J123,0)</f>
        <v>0</v>
      </c>
      <c r="BH123" s="237">
        <f>IF(N123="sníž. přenesená",J123,0)</f>
        <v>0</v>
      </c>
      <c r="BI123" s="237">
        <f>IF(N123="nulová",J123,0)</f>
        <v>0</v>
      </c>
      <c r="BJ123" s="14" t="s">
        <v>84</v>
      </c>
      <c r="BK123" s="237">
        <f>ROUND(I123*H123,2)</f>
        <v>0</v>
      </c>
      <c r="BL123" s="14" t="s">
        <v>148</v>
      </c>
      <c r="BM123" s="236" t="s">
        <v>634</v>
      </c>
    </row>
    <row r="124" s="2" customFormat="1" ht="16.5" customHeight="1">
      <c r="A124" s="35"/>
      <c r="B124" s="36"/>
      <c r="C124" s="224" t="s">
        <v>164</v>
      </c>
      <c r="D124" s="224" t="s">
        <v>144</v>
      </c>
      <c r="E124" s="225" t="s">
        <v>164</v>
      </c>
      <c r="F124" s="226" t="s">
        <v>635</v>
      </c>
      <c r="G124" s="227" t="s">
        <v>319</v>
      </c>
      <c r="H124" s="228">
        <v>1</v>
      </c>
      <c r="I124" s="229"/>
      <c r="J124" s="230">
        <f>ROUND(I124*H124,2)</f>
        <v>0</v>
      </c>
      <c r="K124" s="231"/>
      <c r="L124" s="41"/>
      <c r="M124" s="259" t="s">
        <v>1</v>
      </c>
      <c r="N124" s="260" t="s">
        <v>41</v>
      </c>
      <c r="O124" s="257"/>
      <c r="P124" s="261">
        <f>O124*H124</f>
        <v>0</v>
      </c>
      <c r="Q124" s="261">
        <v>0</v>
      </c>
      <c r="R124" s="261">
        <f>Q124*H124</f>
        <v>0</v>
      </c>
      <c r="S124" s="261">
        <v>0</v>
      </c>
      <c r="T124" s="262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6" t="s">
        <v>148</v>
      </c>
      <c r="AT124" s="236" t="s">
        <v>144</v>
      </c>
      <c r="AU124" s="236" t="s">
        <v>84</v>
      </c>
      <c r="AY124" s="14" t="s">
        <v>142</v>
      </c>
      <c r="BE124" s="237">
        <f>IF(N124="základní",J124,0)</f>
        <v>0</v>
      </c>
      <c r="BF124" s="237">
        <f>IF(N124="snížená",J124,0)</f>
        <v>0</v>
      </c>
      <c r="BG124" s="237">
        <f>IF(N124="zákl. přenesená",J124,0)</f>
        <v>0</v>
      </c>
      <c r="BH124" s="237">
        <f>IF(N124="sníž. přenesená",J124,0)</f>
        <v>0</v>
      </c>
      <c r="BI124" s="237">
        <f>IF(N124="nulová",J124,0)</f>
        <v>0</v>
      </c>
      <c r="BJ124" s="14" t="s">
        <v>84</v>
      </c>
      <c r="BK124" s="237">
        <f>ROUND(I124*H124,2)</f>
        <v>0</v>
      </c>
      <c r="BL124" s="14" t="s">
        <v>148</v>
      </c>
      <c r="BM124" s="236" t="s">
        <v>636</v>
      </c>
    </row>
    <row r="125" s="2" customFormat="1" ht="6.96" customHeight="1">
      <c r="A125" s="35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41"/>
      <c r="M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</sheetData>
  <sheetProtection sheet="1" autoFilter="0" formatColumns="0" formatRows="0" objects="1" scenarios="1" spinCount="100000" saltValue="oDpoY7+6CqofzMVqNCa2gISZx83BL8ND0Y3k5Lrwk69cBHlRueb+ClIrZjK7BcOMGo7TQAVsUgqOslR9fB+5tQ==" hashValue="157iv8O369vIxySmjF3iE6CY6EIMzPQai4z/AlHVpKaxUXjlim6+M04aZgjN5nQng1+9MoYdjvltpl2mx5272A==" algorithmName="SHA-512" password="99DC"/>
  <autoFilter ref="C116:K12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Provoz</dc:creator>
  <cp:lastModifiedBy>Provoz</cp:lastModifiedBy>
  <dcterms:created xsi:type="dcterms:W3CDTF">2025-05-05T12:34:46Z</dcterms:created>
  <dcterms:modified xsi:type="dcterms:W3CDTF">2025-05-05T12:34:50Z</dcterms:modified>
</cp:coreProperties>
</file>