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Krycí list" sheetId="1" r:id="rId1"/>
    <sheet name="Rekapitulace" sheetId="2" r:id="rId2"/>
    <sheet name="Rozpocet" sheetId="3" r:id="rId3"/>
    <sheet name="#Figury" sheetId="4" state="hidden" r:id="rId4"/>
  </sheets>
  <definedNames/>
  <calcPr fullCalcOnLoad="1"/>
</workbook>
</file>

<file path=xl/sharedStrings.xml><?xml version="1.0" encoding="utf-8"?>
<sst xmlns="http://schemas.openxmlformats.org/spreadsheetml/2006/main" count="1226" uniqueCount="571">
  <si>
    <t>KRYCÍ LIST ROZPOČTU</t>
  </si>
  <si>
    <t>Název stavby</t>
  </si>
  <si>
    <t>Ostravská univerzita v Ostravě</t>
  </si>
  <si>
    <t>JKSO</t>
  </si>
  <si>
    <t xml:space="preserve"> </t>
  </si>
  <si>
    <t>Kód stavby</t>
  </si>
  <si>
    <t>RB-14-05-01</t>
  </si>
  <si>
    <t>Název objektu</t>
  </si>
  <si>
    <t>Stavební úpravy objektu Českobratrská 16</t>
  </si>
  <si>
    <t>EČO</t>
  </si>
  <si>
    <t>Kód objektu</t>
  </si>
  <si>
    <t>02</t>
  </si>
  <si>
    <t>Název části</t>
  </si>
  <si>
    <t>D.1.4.1 – ústřední vytápění</t>
  </si>
  <si>
    <t>Místo</t>
  </si>
  <si>
    <t>Kód části</t>
  </si>
  <si>
    <t>Název podčásti</t>
  </si>
  <si>
    <t>Kód podčásti</t>
  </si>
  <si>
    <t>IČ</t>
  </si>
  <si>
    <t>DIČ</t>
  </si>
  <si>
    <t>Objednatel</t>
  </si>
  <si>
    <t>Projektant</t>
  </si>
  <si>
    <t>Zhotovitel</t>
  </si>
  <si>
    <t>Rozpočet číslo</t>
  </si>
  <si>
    <t>Zpracoval</t>
  </si>
  <si>
    <t>Dne</t>
  </si>
  <si>
    <t>17.05.2014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</si>
  <si>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</si>
  <si>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</si>
  <si>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</si>
  <si>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</si>
  <si>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</si>
  <si>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</si>
  <si>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</si>
  <si>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</si>
  <si>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</si>
  <si>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</si>
  <si>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</si>
  <si>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</si>
  <si>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</si>
  <si>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</si>
  <si>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</si>
  <si>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</si>
  <si>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</si>
  <si>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</si>
  <si>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</si>
  <si>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</si>
  <si>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</si>
  <si>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</si>
  <si>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</si>
  <si>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</si>
  <si>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</si>
  <si>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</si>
  <si>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</si>
  <si>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</si>
  <si>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</si>
  <si>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</si>
  <si>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</si>
  <si>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</si>
  <si>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</si>
  <si>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</si>
  <si>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</si>
  <si>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</si>
  <si>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</si>
  <si>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</si>
  <si>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</si>
  <si>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</si>
  <si>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</si>
  <si>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</si>
  <si>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</si>
  <si>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</si>
  <si>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</si>
  <si>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</si>
  <si>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</si>
  <si>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</si>
  <si>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</si>
  <si>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</si>
  <si>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</si>
  <si>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</si>
  <si>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</si>
  <si>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</si>
  <si>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</si>
  <si>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</si>
  <si>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</si>
  <si>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</si>
  <si>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</si>
  <si>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</si>
  <si>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</si>
  <si>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</si>
  <si>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</si>
  <si>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</si>
  <si>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</si>
  <si>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</si>
  <si>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</si>
  <si>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</si>
  <si>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</si>
  <si>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</si>
  <si>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</si>
  <si>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</si>
  <si>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</si>
  <si>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</si>
  <si>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</si>
  <si>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</si>
  <si>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</si>
  <si>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Dodavatel</t>
  </si>
  <si>
    <t>Práce a dodávky HSV</t>
  </si>
  <si>
    <t>0</t>
  </si>
  <si>
    <t>9</t>
  </si>
  <si>
    <t>Ostatní konstrukce a práce-bourání</t>
  </si>
  <si>
    <t>1</t>
  </si>
  <si>
    <t>97</t>
  </si>
  <si>
    <t>Prorážení otvorů a ostatní bourací práce</t>
  </si>
  <si>
    <t>K</t>
  </si>
  <si>
    <t>013</t>
  </si>
  <si>
    <t>997013216</t>
  </si>
  <si>
    <t>Vnitrostaveništní doprava suti a vybouraných hmot pro budovy v do 21 m ručně</t>
  </si>
  <si>
    <t>t</t>
  </si>
  <si>
    <t>2</t>
  </si>
  <si>
    <t>997013219</t>
  </si>
  <si>
    <t>Příplatek k vnitrostaveništní dopravě suti a vybouraných hmot za zvětšenou dopravu suti ZKD 10 m</t>
  </si>
  <si>
    <t>3</t>
  </si>
  <si>
    <t>997013802</t>
  </si>
  <si>
    <t>Poplatek za uložení stavebního železobetonového odpadu na skládce (skládkovné)</t>
  </si>
  <si>
    <t>4</t>
  </si>
  <si>
    <t>211</t>
  </si>
  <si>
    <t>997211511</t>
  </si>
  <si>
    <t>Vodorovná doprava suti po suchu na vzdálenost do 1 km</t>
  </si>
  <si>
    <t>5</t>
  </si>
  <si>
    <t>997211519</t>
  </si>
  <si>
    <t>Příplatek ZKD 1 km u vodorovné dopravy suti</t>
  </si>
  <si>
    <t>Práce a dodávky PSV</t>
  </si>
  <si>
    <t>713</t>
  </si>
  <si>
    <t>Izolace tepelné</t>
  </si>
  <si>
    <t>6</t>
  </si>
  <si>
    <t>713400843</t>
  </si>
  <si>
    <t>Izolace tepelné potrubí odstranění vláknitých materiálů bez povrchové úpravy</t>
  </si>
  <si>
    <t>m2</t>
  </si>
  <si>
    <t>7</t>
  </si>
  <si>
    <t>713463121</t>
  </si>
  <si>
    <t>Montáž izolace tepelné potrubí potrubními pouzdry bez úpravy uchycenými sponami 1x</t>
  </si>
  <si>
    <t>m</t>
  </si>
  <si>
    <t>8</t>
  </si>
  <si>
    <t>M</t>
  </si>
  <si>
    <t>MAT</t>
  </si>
  <si>
    <t>631545100</t>
  </si>
  <si>
    <t>pouzdro potrubní izolační např ROCKWOOL PIPO ALS 21/25 mm</t>
  </si>
  <si>
    <t>631545110</t>
  </si>
  <si>
    <t>pouzdro potrubní izolační např ROCKWOOL PIPO ALS 27/25 mm</t>
  </si>
  <si>
    <t>10</t>
  </si>
  <si>
    <t>631545120</t>
  </si>
  <si>
    <t>pouzdro potrubní izolační např  ROCKWOOL PIPO ALS 34/25 mm</t>
  </si>
  <si>
    <t>11</t>
  </si>
  <si>
    <t>631545130</t>
  </si>
  <si>
    <t>pouzdro potrubní izolační např. ROCKWOOL PIPO ALS 42/25 mm</t>
  </si>
  <si>
    <t>12</t>
  </si>
  <si>
    <t>631545340</t>
  </si>
  <si>
    <t>pouzdro potrubní izolační např ROCKWOOL PIPO ALS 49/30 mm</t>
  </si>
  <si>
    <t>13</t>
  </si>
  <si>
    <t>631545770</t>
  </si>
  <si>
    <t>pouzdro potrubní izolační např ROCKWOOL PIPO ALS 76/40 mm</t>
  </si>
  <si>
    <t>14</t>
  </si>
  <si>
    <t>631546080</t>
  </si>
  <si>
    <t>pouzdro potrubní izolační např ROCKWOOL PIPO ALS 89/50 mm</t>
  </si>
  <si>
    <t>15</t>
  </si>
  <si>
    <t>998713203</t>
  </si>
  <si>
    <t>Přesun hmot procentní pro izolace tepelné v objektech v do 24 m</t>
  </si>
  <si>
    <t>727</t>
  </si>
  <si>
    <t>Zdravotechnika - požární ochrana</t>
  </si>
  <si>
    <t>16</t>
  </si>
  <si>
    <t>721</t>
  </si>
  <si>
    <t>727111424</t>
  </si>
  <si>
    <t>Prostup kovového potrubí D 50 mm stropem tl 15cm včetně dodatečné izolace požární odolnost EI 120 Promaseal GAMA</t>
  </si>
  <si>
    <t>kus</t>
  </si>
  <si>
    <t>732</t>
  </si>
  <si>
    <t>Ústřední vytápění - strojovny</t>
  </si>
  <si>
    <t>17</t>
  </si>
  <si>
    <t>731</t>
  </si>
  <si>
    <t>7321111</t>
  </si>
  <si>
    <t>Kombinovaný rozdělovač, sběrač KOMBI, modul 200, 4,5m vč izolace a mtž</t>
  </si>
  <si>
    <t>kpl</t>
  </si>
  <si>
    <t>18</t>
  </si>
  <si>
    <t>PK</t>
  </si>
  <si>
    <t>7321112</t>
  </si>
  <si>
    <t>Deskový výměník 150 KW vč. šroubení a izolace</t>
  </si>
  <si>
    <t>19</t>
  </si>
  <si>
    <t>732420812</t>
  </si>
  <si>
    <t>Demontáž čerpadla oběhového spirálního DN 40</t>
  </si>
  <si>
    <t>20</t>
  </si>
  <si>
    <t>732429112</t>
  </si>
  <si>
    <t>Montáž čerpadla oběhového spirálního DN 40 do potrubí</t>
  </si>
  <si>
    <t>soubor</t>
  </si>
  <si>
    <t>21</t>
  </si>
  <si>
    <t xml:space="preserve">Elektronicky regul. čerpadlo oběhové z litiny, jednofáz, funkce Autoadapt tř.A, 1,0m3/h. 3m,DN25, 230V, 34W,potr příp G1 1/2, PN10 stav. délka 180mm např. Grundfos ALPHA2 25-60/180 </t>
  </si>
  <si>
    <t>ks</t>
  </si>
  <si>
    <t>22</t>
  </si>
  <si>
    <t>Elektronicky regul. čerpadlo oběhové z litiny, jednofáz, funkce Autoadapt tř.A, 2,4m3/h.,3m, DN25, 230V, 8-51W,potr příp G1 1/2, PN10 stav. délka 180mm např. Grundfos MAGNA1 25-40</t>
  </si>
  <si>
    <t>23</t>
  </si>
  <si>
    <t>Elektronicky regul. čerpadlo oběhové z litiny, jednofáz, funkce Autoadapt tř.A, 6,5m3/h.,4m, DN32, 230V, 9-151W,potr příp G2, PN10 stav. délka 180mm např. Grundfos MAGNA1 32-80</t>
  </si>
  <si>
    <t>24</t>
  </si>
  <si>
    <t>Elektronicky regul. čerpadlo oběhové z litiny, jednofáz, funkce Autoadapt tř.A, 2,2m3/h.,3m, DN25, 230V, 8-51W,potr příp G1 1/2, PN10 stav. délka 180mm např. Grundfos MAGNA1 25-40</t>
  </si>
  <si>
    <t>25</t>
  </si>
  <si>
    <t>Elektronicky regul. čerpadlo oběhové z litiny, jednofáz, funkce Autoadapt tř.A, 9m3/h.,3m, DN40, 230V, 9-193W,potr příp G1 1/2, PN10 stav. délka 220mm např. Grundfos MAGNA3 40-60F</t>
  </si>
  <si>
    <t>26</t>
  </si>
  <si>
    <t xml:space="preserve">Elektronicky regul. čerpadlo oběhové z litiny, jednofáz, funkce Autoadapt tř.A, 1,4m3/h. 3m,DN25, 230V, 34W,potr příp G1 1/2, PN10 stav. délka 180mm např. Grundfos ALPHA 2 25-60/180 </t>
  </si>
  <si>
    <t>27</t>
  </si>
  <si>
    <t xml:space="preserve">Třístupňové čerpadlo oběhové z lkorozivzdorné oceli, jednofáz, 2,9m3/h. 4m,DN32, 230V, 200W,potr příp G2, PN10 stav. délka 180mm např. Grundfos UPS 32-80N </t>
  </si>
  <si>
    <t>28</t>
  </si>
  <si>
    <t>998732102</t>
  </si>
  <si>
    <t>Přesun hmot tonážní pro strojovny v objektech v do 12 m</t>
  </si>
  <si>
    <t>733</t>
  </si>
  <si>
    <t>Ústřední vytápění - potrubí</t>
  </si>
  <si>
    <t>29</t>
  </si>
  <si>
    <t>733120826</t>
  </si>
  <si>
    <t>Demontáž potrubí ocelového hladkého do D 89</t>
  </si>
  <si>
    <t>30</t>
  </si>
  <si>
    <t>733121162</t>
  </si>
  <si>
    <t>Potrubí ocelové hladké bezešvé nízkotlaké nebo středotlaké D 76x3,2</t>
  </si>
  <si>
    <t>31</t>
  </si>
  <si>
    <t>733121165</t>
  </si>
  <si>
    <t>Potrubí ocelové hladké bezešvé nízkotlaké nebo středotlaké D 89x3,6</t>
  </si>
  <si>
    <t>32</t>
  </si>
  <si>
    <t>733190225</t>
  </si>
  <si>
    <t>Zkouška těsnosti potrubí ocelové hladké přes D 60,3x2,9 do D 89x5,0</t>
  </si>
  <si>
    <t>33</t>
  </si>
  <si>
    <t>733223202</t>
  </si>
  <si>
    <t>Potrubí měděné  D 15x1</t>
  </si>
  <si>
    <t>34</t>
  </si>
  <si>
    <t>733223203</t>
  </si>
  <si>
    <t>Potrubí měděné  D 18x1</t>
  </si>
  <si>
    <t>35</t>
  </si>
  <si>
    <t>733223204</t>
  </si>
  <si>
    <t>Potrubí měděné  D 22x1</t>
  </si>
  <si>
    <t>36</t>
  </si>
  <si>
    <t>733223205</t>
  </si>
  <si>
    <t>Potrubí měděné D 28x1,5</t>
  </si>
  <si>
    <t>37</t>
  </si>
  <si>
    <t>733223206</t>
  </si>
  <si>
    <t>Potrubí měděné D 35x1,5</t>
  </si>
  <si>
    <t>38</t>
  </si>
  <si>
    <t>733223207</t>
  </si>
  <si>
    <t>Potrubí měděné  D 42x1,5</t>
  </si>
  <si>
    <t>39</t>
  </si>
  <si>
    <t>733223208</t>
  </si>
  <si>
    <t>Potrubí měděné D 54x2</t>
  </si>
  <si>
    <t>40</t>
  </si>
  <si>
    <t>733291102</t>
  </si>
  <si>
    <t>Zkouška těsnosti potrubí měděné do D 64x2</t>
  </si>
  <si>
    <t>41</t>
  </si>
  <si>
    <t>733890803</t>
  </si>
  <si>
    <t>Přemístění potrubí demontovaného vodorovně do 100 m v objektech výšky přes 6 do 24 m</t>
  </si>
  <si>
    <t>42</t>
  </si>
  <si>
    <t>998733203</t>
  </si>
  <si>
    <t>Přesun hmot procentní pro rozvody potrubí v objektech v do 24 m</t>
  </si>
  <si>
    <t>734</t>
  </si>
  <si>
    <t>Ústřední vytápění - armatury</t>
  </si>
  <si>
    <t>43</t>
  </si>
  <si>
    <t>73411121</t>
  </si>
  <si>
    <t>Uzavírací klapka mezipřírubová  DN 80, PN 6</t>
  </si>
  <si>
    <t>44</t>
  </si>
  <si>
    <t>73411122</t>
  </si>
  <si>
    <t>Zpětná klapka mezipřírubová, DN80, PN6</t>
  </si>
  <si>
    <t>45</t>
  </si>
  <si>
    <t>734163428</t>
  </si>
  <si>
    <t>Filtr DN 80 PN 16 do 300°C z uhlíkové oceli s vypouštěcí přírubou</t>
  </si>
  <si>
    <t>46</t>
  </si>
  <si>
    <t>734209123</t>
  </si>
  <si>
    <t>Montáž armatury závitové s třemi závity G 1/2</t>
  </si>
  <si>
    <t>47</t>
  </si>
  <si>
    <t>5511</t>
  </si>
  <si>
    <t>Trojcestný regulační ventil DN15 Kvs 3 , připojení 1/2", se servopoh AC 230 V/3-bodový</t>
  </si>
  <si>
    <t>48</t>
  </si>
  <si>
    <t>734209124</t>
  </si>
  <si>
    <t>Montáž armatury závitové s třemi závity G 3/4</t>
  </si>
  <si>
    <t>49</t>
  </si>
  <si>
    <t>5512</t>
  </si>
  <si>
    <t>Trojcestný regulační ventil DN20 Kvs 6,3 , připojení 3/4", se servopoh AC 230 V/3-bodový</t>
  </si>
  <si>
    <t>50</t>
  </si>
  <si>
    <t>734209125</t>
  </si>
  <si>
    <t>Montáž armatury závitové s třemi závity G 1</t>
  </si>
  <si>
    <t>51</t>
  </si>
  <si>
    <t>5513</t>
  </si>
  <si>
    <t>Trojcestný regulační ventil DN25 Kvs 4 , připojení 1", se servopoh AC 230 V/3-bodový</t>
  </si>
  <si>
    <t>52</t>
  </si>
  <si>
    <t>734209126</t>
  </si>
  <si>
    <t>Montáž armatury závitové s třemi závity G 5/4</t>
  </si>
  <si>
    <t>53</t>
  </si>
  <si>
    <t>5514</t>
  </si>
  <si>
    <t>Trojcestný regulační ventil DN32 Kvs 16 , připojení 5/4", se servopoh AC 230 V/3-bodový</t>
  </si>
  <si>
    <t>54</t>
  </si>
  <si>
    <t>734209127</t>
  </si>
  <si>
    <t>Montáž armatury závitové s třemi závity G 6/4</t>
  </si>
  <si>
    <t>55</t>
  </si>
  <si>
    <t>5515</t>
  </si>
  <si>
    <t>Trojcestný regulační ventil DN40 Kvs 25 , připojení 6/4", se servopoh AC 230 V/3-bodový</t>
  </si>
  <si>
    <t>56</t>
  </si>
  <si>
    <t>734211113</t>
  </si>
  <si>
    <t>Ventil závitový odvzdušňovací G 3/8 PN 10 do 120°C otopných těles</t>
  </si>
  <si>
    <t>57</t>
  </si>
  <si>
    <t>734211120</t>
  </si>
  <si>
    <t>Ventil závitový odvzdušňovací G 1/2 PN 14 do 120°C automatický</t>
  </si>
  <si>
    <t>58</t>
  </si>
  <si>
    <t>73422141</t>
  </si>
  <si>
    <t>Ruční regulační ventil závitový DN15 v č. měřících nástavců</t>
  </si>
  <si>
    <t>59</t>
  </si>
  <si>
    <t>73422142</t>
  </si>
  <si>
    <t>Ruční regulační ventil závitový DN20 v č. měřících nástavců</t>
  </si>
  <si>
    <t>60</t>
  </si>
  <si>
    <t>73422143</t>
  </si>
  <si>
    <t>Ruční regulační ventil závitový DN25 v č. měřících nástavců</t>
  </si>
  <si>
    <t>61</t>
  </si>
  <si>
    <t>73422144</t>
  </si>
  <si>
    <t>Ruční regulační ventil závitový DN32 v č. měřících nástavců</t>
  </si>
  <si>
    <t>62</t>
  </si>
  <si>
    <t>73422145</t>
  </si>
  <si>
    <t>Ruční regulační ventil závitový DN50 v č. měřících nástavců</t>
  </si>
  <si>
    <t>63</t>
  </si>
  <si>
    <t>734221552</t>
  </si>
  <si>
    <t>Ventil závitový termostatický přímý dvouregulační G 1/2 PN 16 do 110°C bez hlavice ovládání</t>
  </si>
  <si>
    <t>64</t>
  </si>
  <si>
    <t>7342215521</t>
  </si>
  <si>
    <t>Ventil závitový termostatický přímý dvouregulační G 3/4 PN 16 do 110°C bez hlavice ovládání</t>
  </si>
  <si>
    <t>65</t>
  </si>
  <si>
    <t>734221683</t>
  </si>
  <si>
    <t>Termostatická hlavice kapalinová PN 10 do 110°C s vestavěným čidlem</t>
  </si>
  <si>
    <t>66</t>
  </si>
  <si>
    <t>734261717</t>
  </si>
  <si>
    <t>Šroubení regulační radiátorové přímé G 1/2 s vypouštěním</t>
  </si>
  <si>
    <t>67</t>
  </si>
  <si>
    <t>734261718</t>
  </si>
  <si>
    <t>Šroubení regulační radiátorové přímé G 3/4 s vypouštěním</t>
  </si>
  <si>
    <t>68</t>
  </si>
  <si>
    <t>7342617171</t>
  </si>
  <si>
    <t>Šroubení radiátorové tvaru H pro připojení těles ventil kompakt DN15</t>
  </si>
  <si>
    <t>69</t>
  </si>
  <si>
    <t>734419111</t>
  </si>
  <si>
    <t>Montáž teploměrů s ochranným pouzdrem nebo pevným stonkem a jímkou</t>
  </si>
  <si>
    <t>70</t>
  </si>
  <si>
    <t>38832715</t>
  </si>
  <si>
    <t>teploměr 0-120 st. C</t>
  </si>
  <si>
    <t>71</t>
  </si>
  <si>
    <t>7344211011</t>
  </si>
  <si>
    <t>Diferenční tlakoměr 0-1000kPa vč. man smyčky a 3-cest man kohoutu</t>
  </si>
  <si>
    <t>72</t>
  </si>
  <si>
    <t>734242415</t>
  </si>
  <si>
    <t>Ventil závitový zpětný přímý G 5/4 PN 16 do 110°C</t>
  </si>
  <si>
    <t>73</t>
  </si>
  <si>
    <t>734242416</t>
  </si>
  <si>
    <t>Ventil závitový zpětný přímý G 6/4 PN 16 do 110°C</t>
  </si>
  <si>
    <t>74</t>
  </si>
  <si>
    <t>734242417</t>
  </si>
  <si>
    <t>Ventil závitový zpětný přímý G 2 PN 16 do 110°C</t>
  </si>
  <si>
    <t>75</t>
  </si>
  <si>
    <t>734242418</t>
  </si>
  <si>
    <t>Ventil závitový zpětný přímý G 2 1/2 PN 16 do 110°C</t>
  </si>
  <si>
    <t>76</t>
  </si>
  <si>
    <t>734251212</t>
  </si>
  <si>
    <t>Ventil závitový pojistný rohový G 3/4 provozní tlak od 2,5 do 8 barů</t>
  </si>
  <si>
    <t>77</t>
  </si>
  <si>
    <t>734291123</t>
  </si>
  <si>
    <t>Kohout plnící a vypouštěcí G 1/2 PN 10 do 110°C závitový</t>
  </si>
  <si>
    <t>78</t>
  </si>
  <si>
    <t>734291124</t>
  </si>
  <si>
    <t>Kohout plnící a vypouštěcí G 3/4 PN 10 do 110°C závitový</t>
  </si>
  <si>
    <t>79</t>
  </si>
  <si>
    <t>734292713</t>
  </si>
  <si>
    <t>Kohout kulový přímý G 1/2 PN 42 do 185°C vnitřní závit</t>
  </si>
  <si>
    <t>80</t>
  </si>
  <si>
    <t>734292714</t>
  </si>
  <si>
    <t>Kohout kulový přímý G 3/4 PN 42 do 185°C vnitřní závit</t>
  </si>
  <si>
    <t>81</t>
  </si>
  <si>
    <t>734292715</t>
  </si>
  <si>
    <t>Kohout kulový přímý G 1 PN 42 do 185°C vnitřní závit</t>
  </si>
  <si>
    <t>82</t>
  </si>
  <si>
    <t>734292716</t>
  </si>
  <si>
    <t>Kohout kulový přímý G 1 1/4 PN 42 do 185°C vnitřní závit</t>
  </si>
  <si>
    <t>83</t>
  </si>
  <si>
    <t>734292717</t>
  </si>
  <si>
    <t>Kohout kulový přímý G 1 1/2 PN 42 do 185°C vnitřní závit</t>
  </si>
  <si>
    <t>84</t>
  </si>
  <si>
    <t>734292718</t>
  </si>
  <si>
    <t>Kohout kulový přímý G 2 PN 42 do 185°C vnitřní závit</t>
  </si>
  <si>
    <t>85</t>
  </si>
  <si>
    <t>734292719</t>
  </si>
  <si>
    <t>Kohout kulový přímý G 2 1/2 PN 42 do 185°C vnitřní závit</t>
  </si>
  <si>
    <t>86</t>
  </si>
  <si>
    <t>722234266</t>
  </si>
  <si>
    <t>Filtr mosazný G 5/4 PN 16 do 120°C s 2x vnitřním závitem</t>
  </si>
  <si>
    <t>87</t>
  </si>
  <si>
    <t>722234267</t>
  </si>
  <si>
    <t>Filtr mosazný G 6/4 PN 16 do 120°C s 2x vnitřním závitem</t>
  </si>
  <si>
    <t>88</t>
  </si>
  <si>
    <t>722234268</t>
  </si>
  <si>
    <t>Filtr mosazný G 2 PN 16 do 120°C s 2x vnitřním závitem</t>
  </si>
  <si>
    <t>89</t>
  </si>
  <si>
    <t>722234269</t>
  </si>
  <si>
    <t>Filtr bronzový G 2 1/2 PN 16 do 120°C s 2x vnitřním závitem</t>
  </si>
  <si>
    <t>90</t>
  </si>
  <si>
    <t>734412</t>
  </si>
  <si>
    <t>Demontáž a zp mtž měřiče tepla</t>
  </si>
  <si>
    <t>91</t>
  </si>
  <si>
    <t>7344122</t>
  </si>
  <si>
    <t>Měřič tepla CALOR 40, DN 25</t>
  </si>
  <si>
    <t>92</t>
  </si>
  <si>
    <t>7344</t>
  </si>
  <si>
    <t>Topná zkouška</t>
  </si>
  <si>
    <t>93</t>
  </si>
  <si>
    <t>7345</t>
  </si>
  <si>
    <t>Tlaková zkouška</t>
  </si>
  <si>
    <t>94</t>
  </si>
  <si>
    <t>998734203</t>
  </si>
  <si>
    <t>Přesun hmot procentní pro armatury v objektech v do 24 m</t>
  </si>
  <si>
    <t>735</t>
  </si>
  <si>
    <t>Ústřední vytápění - otopná tělesa</t>
  </si>
  <si>
    <t>95</t>
  </si>
  <si>
    <t>735000912</t>
  </si>
  <si>
    <t>Vyregulování ventilu nebo kohoutu dvojregulačního s termostatickým ovládáním</t>
  </si>
  <si>
    <t>96</t>
  </si>
  <si>
    <t>7351118101</t>
  </si>
  <si>
    <t>Demontáž otopného tělesa vč. konzol</t>
  </si>
  <si>
    <t>96a</t>
  </si>
  <si>
    <t>73511</t>
  </si>
  <si>
    <t>přemístění otopných těles demontovaných vč. likvidace</t>
  </si>
  <si>
    <t>735151154</t>
  </si>
  <si>
    <t>Otopné těleso panelové Korado Radik Klasik typ 10 výška/délka 500/700 mm</t>
  </si>
  <si>
    <t>98</t>
  </si>
  <si>
    <t>735151452</t>
  </si>
  <si>
    <t>Otopné těleso panelové Korado Radik Klasik typ 21 výška/délka 500/500 mm</t>
  </si>
  <si>
    <t>99</t>
  </si>
  <si>
    <t>735151453</t>
  </si>
  <si>
    <t>Otopné těleso panelové Korado Radik Klasik typ 21 výška/délka 500/600 mm</t>
  </si>
  <si>
    <t>100</t>
  </si>
  <si>
    <t>735151454</t>
  </si>
  <si>
    <t>Otopné těleso panelové Korado Radik Klasik typ 21 výška/délka 500/700 mm</t>
  </si>
  <si>
    <t>101</t>
  </si>
  <si>
    <t>735151456</t>
  </si>
  <si>
    <t>Otopné těleso panelové Korado Radik Klasik typ 21 výška/délka 500/900 mm</t>
  </si>
  <si>
    <t>102</t>
  </si>
  <si>
    <t>735151457</t>
  </si>
  <si>
    <t>Otopné těleso panelové Korado Radik Klasik typ 21 výška/délka 500/1000 mm</t>
  </si>
  <si>
    <t>103</t>
  </si>
  <si>
    <t>735151459</t>
  </si>
  <si>
    <t>Otopné těleso panelové Korado Radik Klasik typ 21 výška/délka 500/1200 mm</t>
  </si>
  <si>
    <t>104</t>
  </si>
  <si>
    <t>735151553</t>
  </si>
  <si>
    <t>Otopné těleso panelové Korado Radik Klasik typ 22 výška/délka 500/600 mm</t>
  </si>
  <si>
    <t>105</t>
  </si>
  <si>
    <t>735151555</t>
  </si>
  <si>
    <t>Otopné těleso panelové Korado Radik Klasik typ 22 výška/délka 500/800 mm</t>
  </si>
  <si>
    <t>106</t>
  </si>
  <si>
    <t>735151556</t>
  </si>
  <si>
    <t>Otopné těleso panelové Korado Radik Klasik typ 22 výška/délka 500/900 mm</t>
  </si>
  <si>
    <t>107</t>
  </si>
  <si>
    <t>735151557</t>
  </si>
  <si>
    <t>Otopné těleso panelové Korado Radik Klasik typ 22 výška/délka 500/1000 mm</t>
  </si>
  <si>
    <t>108</t>
  </si>
  <si>
    <t>735151559</t>
  </si>
  <si>
    <t>Otopné těleso panelové Korado Radik Klasik typ 22 výška/délka 500/1200 mm</t>
  </si>
  <si>
    <t>109</t>
  </si>
  <si>
    <t>735151560</t>
  </si>
  <si>
    <t>Otopné těleso panelové Korado Radik Klasik typ 22 výška/délka 500/1400 mm</t>
  </si>
  <si>
    <t>110</t>
  </si>
  <si>
    <t>735151561</t>
  </si>
  <si>
    <t>Otopné těleso panelové Korado Radik Klasik typ 22 výška/délka 500/1600 mm</t>
  </si>
  <si>
    <t>111</t>
  </si>
  <si>
    <t>735151562</t>
  </si>
  <si>
    <t>Otopné těleso panelové Korado Radik Klasik typ 22 výška/délka 500/1800 mm</t>
  </si>
  <si>
    <t>112</t>
  </si>
  <si>
    <t>735151575</t>
  </si>
  <si>
    <t>Otopné těleso panelové Korado Radik Klasik typ 22 výška/délka 600/800 mm</t>
  </si>
  <si>
    <t>113</t>
  </si>
  <si>
    <t>735151581</t>
  </si>
  <si>
    <t>Otopné těleso panelové Korado Radik Klasik typ 22 výška/délka 600/1600 mm</t>
  </si>
  <si>
    <t>114</t>
  </si>
  <si>
    <t>735151599</t>
  </si>
  <si>
    <t>Otopné těleso panelové Korado Radik Klasik typ 22 výška/délka 900/1200 mm</t>
  </si>
  <si>
    <t>115</t>
  </si>
  <si>
    <t>735151657</t>
  </si>
  <si>
    <t>Otopné těleso panelové Korado Radik Klasik typ 33 výška/délka 500/1000 mm</t>
  </si>
  <si>
    <t>116</t>
  </si>
  <si>
    <t>735151659</t>
  </si>
  <si>
    <t>Otopné těleso panelové Korado Radik Klasik typ 33 výška/délka 500/1200 mm</t>
  </si>
  <si>
    <t>117</t>
  </si>
  <si>
    <t>735151661</t>
  </si>
  <si>
    <t>Otopné těleso panelové Korado Radik Klasik typ 33 výška/délka 500/1600 mm</t>
  </si>
  <si>
    <t>118</t>
  </si>
  <si>
    <t>735151662</t>
  </si>
  <si>
    <t>Otopné těleso panelové Korado Radik Klasik typ 33 výška/délka 500/1800 mm</t>
  </si>
  <si>
    <t>119</t>
  </si>
  <si>
    <t>735151694</t>
  </si>
  <si>
    <t>Otopné těleso panelové Korado Radik Klasik typ 33 výška/délka 900/700 mm</t>
  </si>
  <si>
    <t>120</t>
  </si>
  <si>
    <t>735151699</t>
  </si>
  <si>
    <t>Otopné těleso panelové Korado Radik Klasik typ 33 výška/délka 900/1200 mm</t>
  </si>
  <si>
    <t>121</t>
  </si>
  <si>
    <t>735151700</t>
  </si>
  <si>
    <t>Otopné těleso panelové Korado Radik Klasik typ 33 výška/délka 900/1400 mm</t>
  </si>
  <si>
    <t>122</t>
  </si>
  <si>
    <t>735152152</t>
  </si>
  <si>
    <t>Otopné těleso panelové Korado Radik Ventil Kompakt typ 10 VK výška/délka 500/500 mm</t>
  </si>
  <si>
    <t>123</t>
  </si>
  <si>
    <t>735152452</t>
  </si>
  <si>
    <t>Otopné těleso panelové Korado Radik Ventil Kompakt typ 21 VK výška/délka 500/500 mm</t>
  </si>
  <si>
    <t>124</t>
  </si>
  <si>
    <t>735152454</t>
  </si>
  <si>
    <t>Otopné těleso panelové Korado Radik Ventil Kompakt typ 21 VK výška/délka 500/700 mm</t>
  </si>
  <si>
    <t>125</t>
  </si>
  <si>
    <t>735152455</t>
  </si>
  <si>
    <t>Otopné těleso panelové Korado Radik Ventil Kompakt typ 21 VK výška/délka 500/800 mm</t>
  </si>
  <si>
    <t>126</t>
  </si>
  <si>
    <t>735152459</t>
  </si>
  <si>
    <t>Otopné těleso panelové Korado Radik Ventil Kompakt typ 21 VK výška/délka 500/1200 mm</t>
  </si>
  <si>
    <t>127</t>
  </si>
  <si>
    <t>735152460</t>
  </si>
  <si>
    <t>Otopné těleso panelové Korado Radik Ventil Kompakt typ 21 VK výška/délka 500/1400 mm</t>
  </si>
  <si>
    <t>128</t>
  </si>
  <si>
    <t>735152553</t>
  </si>
  <si>
    <t>Otopné těleso panelové Korado Radik Ventil Kompakt typ 22 VK výška/délka 500/600 mm</t>
  </si>
  <si>
    <t>129</t>
  </si>
  <si>
    <t>735152555</t>
  </si>
  <si>
    <t>Otopné těleso panelové Korado Radik Ventil Kompakt typ 22 VK výška/délka 500/800 mm</t>
  </si>
  <si>
    <t>130</t>
  </si>
  <si>
    <t>735152557</t>
  </si>
  <si>
    <t>Otopné těleso panelové Korado Radik Ventil Kompakt typ 22 VK výška/délka 500/1000 mm</t>
  </si>
  <si>
    <t>131</t>
  </si>
  <si>
    <t>735152559</t>
  </si>
  <si>
    <t>Otopné těleso panelové Korado Radik Ventil Kompakt typ 22 VK výška/délka 500/1200 mm</t>
  </si>
  <si>
    <t>132</t>
  </si>
  <si>
    <t>735152560</t>
  </si>
  <si>
    <t>Otopné těleso panelové Korado Radik Ventil Kompakt typ 22 VK výška/délka 500/1400 mm</t>
  </si>
  <si>
    <t>133</t>
  </si>
  <si>
    <t>735152562</t>
  </si>
  <si>
    <t>Otopné těleso panelové Korado Radik Ventil Kompakt typ 22 VK výška/délka 500/1800 mm</t>
  </si>
  <si>
    <t>134</t>
  </si>
  <si>
    <t>735152595</t>
  </si>
  <si>
    <t>Otopné těleso panelové Korado Radik Ventil Kompakt typ 22 VK výška/délka 900/800 mm</t>
  </si>
  <si>
    <t>135</t>
  </si>
  <si>
    <t>735152597</t>
  </si>
  <si>
    <t>Otopné těleso panelové Korado Radik Ventil Kompakt typ 22 VK výška/délka 900/1000 mm</t>
  </si>
  <si>
    <t>136</t>
  </si>
  <si>
    <t>735152599</t>
  </si>
  <si>
    <t>Otopné těleso panelové Korado Radik Ventil Kompakt typ 22 VK výška/délka 900/1200 mm</t>
  </si>
  <si>
    <t>137</t>
  </si>
  <si>
    <t>735152600</t>
  </si>
  <si>
    <t>Otopné těleso panelové Korado Radik Ventil Kompakt typ 22 VK výška/délka 900/1400 mm</t>
  </si>
  <si>
    <t>138</t>
  </si>
  <si>
    <t>735152660</t>
  </si>
  <si>
    <t>Otopné těleso panelové Korado Radik Ventil Kompakt typ 33 VK výška/délka 500/1400 mm</t>
  </si>
  <si>
    <t>139</t>
  </si>
  <si>
    <t>735152679</t>
  </si>
  <si>
    <t>Otopné těleso panelové Korado Radik Ventil Kompakt typ 33 VK výška/délka 600/1200 mm</t>
  </si>
  <si>
    <t>140</t>
  </si>
  <si>
    <t>735164222</t>
  </si>
  <si>
    <t>Topný žebřík 700 x 600 vč. uchycení</t>
  </si>
  <si>
    <t>141</t>
  </si>
  <si>
    <t>735164273</t>
  </si>
  <si>
    <t>Topný žebřík 1820x750 vč. uchycení</t>
  </si>
  <si>
    <t>1356</t>
  </si>
  <si>
    <t>Zednická výpomoc</t>
  </si>
  <si>
    <t>hod</t>
  </si>
  <si>
    <t>735191905</t>
  </si>
  <si>
    <t>Odvzdušnění otopných těles</t>
  </si>
  <si>
    <t>735191910</t>
  </si>
  <si>
    <t>Napuštění vody do otopných těles</t>
  </si>
  <si>
    <t>735494811</t>
  </si>
  <si>
    <t>Vypuštění vody z otopných těles</t>
  </si>
  <si>
    <t>998735203</t>
  </si>
  <si>
    <t>Přesun hmot procentní pro otopná tělesa v objektech v do 24 m</t>
  </si>
  <si>
    <t>783</t>
  </si>
  <si>
    <t>Dokončovací práce - nátěry</t>
  </si>
  <si>
    <t>783425413</t>
  </si>
  <si>
    <t>Nátěry syntetické potrubí do DN 50 barva dražší lesklý povrch 2x antikorozní, 1x základní, 1x email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</si>
</sst>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###;\-####"/>
    <numFmt numFmtId="166" formatCode="@"/>
    <numFmt numFmtId="167" formatCode="#,##0;\-#,##0"/>
    <numFmt numFmtId="168" formatCode="#,##0.00;\-#,##0.00"/>
    <numFmt numFmtId="169" formatCode="#,##0.0000;\-#,##0.0000"/>
    <numFmt numFmtId="170" formatCode="#,##0.000;\-#,##0.000"/>
    <numFmt numFmtId="171" formatCode="#,##0.00000;\-#,##0.00000"/>
    <numFmt numFmtId="172" formatCode="#,##0.0;\-#,##0.0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sz val="8"/>
      <color indexed="9"/>
      <name val="Arial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164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>
      <alignment vertical="top" wrapText="1"/>
      <protection locked="0"/>
    </xf>
    <xf numFmtId="164" fontId="1" fillId="3" borderId="0" applyNumberFormat="0" applyBorder="0">
      <alignment vertical="top" wrapText="1"/>
      <protection locked="0"/>
    </xf>
    <xf numFmtId="164" fontId="1" fillId="4" borderId="0" applyNumberFormat="0" applyBorder="0">
      <alignment vertical="top" wrapText="1"/>
      <protection locked="0"/>
    </xf>
    <xf numFmtId="164" fontId="1" fillId="5" borderId="0" applyNumberFormat="0" applyBorder="0">
      <alignment vertical="top" wrapText="1"/>
      <protection locked="0"/>
    </xf>
    <xf numFmtId="164" fontId="1" fillId="6" borderId="0" applyNumberFormat="0" applyBorder="0">
      <alignment vertical="top" wrapText="1"/>
      <protection locked="0"/>
    </xf>
    <xf numFmtId="164" fontId="1" fillId="7" borderId="0" applyNumberFormat="0" applyBorder="0">
      <alignment vertical="top" wrapText="1"/>
      <protection locked="0"/>
    </xf>
    <xf numFmtId="164" fontId="1" fillId="8" borderId="0" applyNumberFormat="0" applyBorder="0">
      <alignment vertical="top" wrapText="1"/>
      <protection locked="0"/>
    </xf>
    <xf numFmtId="164" fontId="1" fillId="9" borderId="0" applyNumberFormat="0" applyBorder="0">
      <alignment vertical="top" wrapText="1"/>
      <protection locked="0"/>
    </xf>
    <xf numFmtId="164" fontId="1" fillId="10" borderId="0" applyNumberFormat="0" applyBorder="0">
      <alignment vertical="top" wrapText="1"/>
      <protection locked="0"/>
    </xf>
    <xf numFmtId="164" fontId="1" fillId="5" borderId="0" applyNumberFormat="0" applyBorder="0">
      <alignment vertical="top" wrapText="1"/>
      <protection locked="0"/>
    </xf>
    <xf numFmtId="164" fontId="1" fillId="8" borderId="0" applyNumberFormat="0" applyBorder="0">
      <alignment vertical="top" wrapText="1"/>
      <protection locked="0"/>
    </xf>
    <xf numFmtId="164" fontId="1" fillId="11" borderId="0" applyNumberFormat="0" applyBorder="0">
      <alignment vertical="top" wrapText="1"/>
      <protection locked="0"/>
    </xf>
    <xf numFmtId="164" fontId="2" fillId="12" borderId="0" applyNumberFormat="0" applyBorder="0">
      <alignment vertical="top" wrapText="1"/>
      <protection locked="0"/>
    </xf>
    <xf numFmtId="164" fontId="2" fillId="9" borderId="0" applyNumberFormat="0" applyBorder="0">
      <alignment vertical="top" wrapText="1"/>
      <protection locked="0"/>
    </xf>
    <xf numFmtId="164" fontId="2" fillId="10" borderId="0" applyNumberFormat="0" applyBorder="0">
      <alignment vertical="top" wrapText="1"/>
      <protection locked="0"/>
    </xf>
    <xf numFmtId="164" fontId="2" fillId="13" borderId="0" applyNumberFormat="0" applyBorder="0">
      <alignment vertical="top" wrapText="1"/>
      <protection locked="0"/>
    </xf>
    <xf numFmtId="164" fontId="2" fillId="14" borderId="0" applyNumberFormat="0" applyBorder="0">
      <alignment vertical="top" wrapText="1"/>
      <protection locked="0"/>
    </xf>
    <xf numFmtId="164" fontId="2" fillId="15" borderId="0" applyNumberFormat="0" applyBorder="0">
      <alignment vertical="top" wrapText="1"/>
      <protection locked="0"/>
    </xf>
    <xf numFmtId="164" fontId="3" fillId="0" borderId="1" applyNumberFormat="0" applyFill="0">
      <alignment vertical="top" wrapText="1"/>
      <protection locked="0"/>
    </xf>
    <xf numFmtId="164" fontId="4" fillId="3" borderId="0" applyNumberFormat="0" applyBorder="0">
      <alignment vertical="top" wrapText="1"/>
      <protection locked="0"/>
    </xf>
    <xf numFmtId="164" fontId="5" fillId="16" borderId="2" applyNumberFormat="0">
      <alignment vertical="top" wrapText="1"/>
      <protection locked="0"/>
    </xf>
    <xf numFmtId="164" fontId="6" fillId="0" borderId="3" applyNumberFormat="0" applyFill="0">
      <alignment vertical="top" wrapText="1"/>
      <protection locked="0"/>
    </xf>
    <xf numFmtId="164" fontId="7" fillId="0" borderId="4" applyNumberFormat="0" applyFill="0">
      <alignment vertical="top" wrapText="1"/>
      <protection locked="0"/>
    </xf>
    <xf numFmtId="164" fontId="8" fillId="0" borderId="5" applyNumberFormat="0" applyFill="0">
      <alignment vertical="top" wrapText="1"/>
      <protection locked="0"/>
    </xf>
    <xf numFmtId="164" fontId="8" fillId="0" borderId="0" applyNumberFormat="0" applyFill="0" applyBorder="0">
      <alignment vertical="top" wrapText="1"/>
      <protection locked="0"/>
    </xf>
    <xf numFmtId="164" fontId="9" fillId="17" borderId="0" applyNumberFormat="0" applyBorder="0">
      <alignment vertical="top" wrapText="1"/>
      <protection locked="0"/>
    </xf>
    <xf numFmtId="164" fontId="10" fillId="0" borderId="0" applyNumberFormat="0" applyFill="0" applyBorder="0">
      <alignment vertical="top" wrapText="1"/>
      <protection locked="0"/>
    </xf>
    <xf numFmtId="164" fontId="0" fillId="18" borderId="6" applyNumberFormat="0">
      <alignment vertical="top" wrapText="1"/>
      <protection locked="0"/>
    </xf>
    <xf numFmtId="164" fontId="11" fillId="0" borderId="7" applyNumberFormat="0" applyFill="0">
      <alignment vertical="top" wrapText="1"/>
      <protection locked="0"/>
    </xf>
    <xf numFmtId="164" fontId="12" fillId="4" borderId="0" applyNumberFormat="0" applyBorder="0">
      <alignment vertical="top" wrapText="1"/>
      <protection locked="0"/>
    </xf>
    <xf numFmtId="164" fontId="13" fillId="0" borderId="0" applyNumberFormat="0" applyFill="0" applyBorder="0">
      <alignment vertical="top" wrapText="1"/>
      <protection locked="0"/>
    </xf>
    <xf numFmtId="164" fontId="14" fillId="7" borderId="8" applyNumberFormat="0">
      <alignment vertical="top" wrapText="1"/>
      <protection locked="0"/>
    </xf>
    <xf numFmtId="164" fontId="15" fillId="0" borderId="0" applyNumberFormat="0" applyFill="0" applyBorder="0">
      <alignment vertical="top" wrapText="1"/>
      <protection locked="0"/>
    </xf>
    <xf numFmtId="164" fontId="16" fillId="19" borderId="8" applyNumberFormat="0">
      <alignment vertical="top" wrapText="1"/>
      <protection locked="0"/>
    </xf>
    <xf numFmtId="164" fontId="17" fillId="19" borderId="9" applyNumberFormat="0">
      <alignment vertical="top" wrapText="1"/>
      <protection locked="0"/>
    </xf>
    <xf numFmtId="164" fontId="2" fillId="20" borderId="0" applyNumberFormat="0" applyBorder="0">
      <alignment vertical="top" wrapText="1"/>
      <protection locked="0"/>
    </xf>
    <xf numFmtId="164" fontId="2" fillId="21" borderId="0" applyNumberFormat="0" applyBorder="0">
      <alignment vertical="top" wrapText="1"/>
      <protection locked="0"/>
    </xf>
    <xf numFmtId="164" fontId="2" fillId="22" borderId="0" applyNumberFormat="0" applyBorder="0">
      <alignment vertical="top" wrapText="1"/>
      <protection locked="0"/>
    </xf>
    <xf numFmtId="164" fontId="2" fillId="13" borderId="0" applyNumberFormat="0" applyBorder="0">
      <alignment vertical="top" wrapText="1"/>
      <protection locked="0"/>
    </xf>
    <xf numFmtId="164" fontId="2" fillId="14" borderId="0" applyNumberFormat="0" applyBorder="0">
      <alignment vertical="top" wrapText="1"/>
      <protection locked="0"/>
    </xf>
    <xf numFmtId="164" fontId="2" fillId="23" borderId="0" applyNumberFormat="0" applyBorder="0">
      <alignment vertical="top" wrapText="1"/>
      <protection locked="0"/>
    </xf>
  </cellStyleXfs>
  <cellXfs count="190">
    <xf numFmtId="164" fontId="0" fillId="0" borderId="0" xfId="0" applyAlignment="1">
      <alignment vertical="top" wrapText="1"/>
    </xf>
    <xf numFmtId="164" fontId="0" fillId="0" borderId="0" xfId="0" applyAlignment="1" applyProtection="1">
      <alignment horizontal="left" vertical="top"/>
      <protection/>
    </xf>
    <xf numFmtId="164" fontId="0" fillId="0" borderId="10" xfId="0" applyFont="1" applyBorder="1" applyAlignment="1" applyProtection="1">
      <alignment horizontal="left"/>
      <protection/>
    </xf>
    <xf numFmtId="164" fontId="0" fillId="0" borderId="11" xfId="0" applyFont="1" applyBorder="1" applyAlignment="1" applyProtection="1">
      <alignment horizontal="left"/>
      <protection/>
    </xf>
    <xf numFmtId="164" fontId="0" fillId="0" borderId="12" xfId="0" applyFont="1" applyBorder="1" applyAlignment="1" applyProtection="1">
      <alignment horizontal="left"/>
      <protection/>
    </xf>
    <xf numFmtId="164" fontId="18" fillId="0" borderId="11" xfId="0" applyFont="1" applyBorder="1" applyAlignment="1" applyProtection="1">
      <alignment horizontal="left"/>
      <protection/>
    </xf>
    <xf numFmtId="164" fontId="0" fillId="0" borderId="13" xfId="0" applyFont="1" applyBorder="1" applyAlignment="1" applyProtection="1">
      <alignment horizontal="left"/>
      <protection/>
    </xf>
    <xf numFmtId="164" fontId="0" fillId="0" borderId="14" xfId="0" applyFont="1" applyBorder="1" applyAlignment="1" applyProtection="1">
      <alignment horizontal="left"/>
      <protection/>
    </xf>
    <xf numFmtId="164" fontId="0" fillId="0" borderId="15" xfId="0" applyFont="1" applyBorder="1" applyAlignment="1" applyProtection="1">
      <alignment horizontal="left"/>
      <protection/>
    </xf>
    <xf numFmtId="164" fontId="19" fillId="0" borderId="10" xfId="0" applyFont="1" applyBorder="1" applyAlignment="1" applyProtection="1">
      <alignment horizontal="left" vertical="center"/>
      <protection/>
    </xf>
    <xf numFmtId="164" fontId="19" fillId="0" borderId="11" xfId="0" applyFont="1" applyBorder="1" applyAlignment="1" applyProtection="1">
      <alignment horizontal="left" vertical="center"/>
      <protection/>
    </xf>
    <xf numFmtId="164" fontId="19" fillId="0" borderId="12" xfId="0" applyFont="1" applyBorder="1" applyAlignment="1" applyProtection="1">
      <alignment horizontal="left" vertical="center"/>
      <protection/>
    </xf>
    <xf numFmtId="164" fontId="19" fillId="0" borderId="16" xfId="0" applyFont="1" applyBorder="1" applyAlignment="1" applyProtection="1">
      <alignment horizontal="left" vertical="center"/>
      <protection/>
    </xf>
    <xf numFmtId="164" fontId="19" fillId="0" borderId="0" xfId="0" applyFont="1" applyAlignment="1" applyProtection="1">
      <alignment horizontal="left" vertical="center"/>
      <protection/>
    </xf>
    <xf numFmtId="164" fontId="20" fillId="0" borderId="17" xfId="0" applyFont="1" applyBorder="1" applyAlignment="1" applyProtection="1">
      <alignment horizontal="left" vertical="center" wrapText="1"/>
      <protection/>
    </xf>
    <xf numFmtId="164" fontId="20" fillId="0" borderId="18" xfId="0" applyFont="1" applyBorder="1" applyAlignment="1" applyProtection="1">
      <alignment horizontal="left" vertical="center"/>
      <protection/>
    </xf>
    <xf numFmtId="165" fontId="20" fillId="0" borderId="19" xfId="0" applyNumberFormat="1" applyFont="1" applyBorder="1" applyAlignment="1" applyProtection="1">
      <alignment horizontal="right" vertical="center"/>
      <protection/>
    </xf>
    <xf numFmtId="164" fontId="19" fillId="0" borderId="20" xfId="0" applyFont="1" applyBorder="1" applyAlignment="1" applyProtection="1">
      <alignment horizontal="left" vertical="center"/>
      <protection/>
    </xf>
    <xf numFmtId="164" fontId="19" fillId="0" borderId="21" xfId="0" applyFont="1" applyBorder="1" applyAlignment="1" applyProtection="1">
      <alignment horizontal="left" vertical="center"/>
      <protection/>
    </xf>
    <xf numFmtId="164" fontId="20" fillId="0" borderId="22" xfId="0" applyFont="1" applyBorder="1" applyAlignment="1" applyProtection="1">
      <alignment horizontal="left" vertical="center" wrapText="1"/>
      <protection/>
    </xf>
    <xf numFmtId="164" fontId="19" fillId="0" borderId="23" xfId="0" applyFont="1" applyBorder="1" applyAlignment="1" applyProtection="1">
      <alignment horizontal="left" vertical="center"/>
      <protection/>
    </xf>
    <xf numFmtId="165" fontId="20" fillId="0" borderId="22" xfId="0" applyNumberFormat="1" applyFont="1" applyBorder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Font="1" applyBorder="1" applyAlignment="1" applyProtection="1">
      <alignment horizontal="left" vertical="center" wrapText="1"/>
      <protection/>
    </xf>
    <xf numFmtId="164" fontId="20" fillId="0" borderId="22" xfId="0" applyFont="1" applyBorder="1" applyAlignment="1" applyProtection="1">
      <alignment horizontal="left" vertical="center"/>
      <protection/>
    </xf>
    <xf numFmtId="164" fontId="20" fillId="0" borderId="25" xfId="0" applyFont="1" applyBorder="1" applyAlignment="1" applyProtection="1">
      <alignment horizontal="left" vertical="top" wrapText="1"/>
      <protection/>
    </xf>
    <xf numFmtId="164" fontId="20" fillId="0" borderId="25" xfId="0" applyFont="1" applyBorder="1" applyAlignment="1" applyProtection="1">
      <alignment horizontal="left" vertical="center" wrapText="1"/>
      <protection/>
    </xf>
    <xf numFmtId="164" fontId="20" fillId="0" borderId="0" xfId="0" applyFont="1" applyAlignment="1" applyProtection="1">
      <alignment horizontal="left" vertical="top" wrapText="1"/>
      <protection/>
    </xf>
    <xf numFmtId="164" fontId="20" fillId="0" borderId="0" xfId="0" applyFont="1" applyAlignment="1" applyProtection="1">
      <alignment horizontal="left" vertical="top"/>
      <protection/>
    </xf>
    <xf numFmtId="164" fontId="19" fillId="0" borderId="19" xfId="0" applyFont="1" applyBorder="1" applyAlignment="1" applyProtection="1">
      <alignment horizontal="left" vertical="center"/>
      <protection/>
    </xf>
    <xf numFmtId="164" fontId="20" fillId="0" borderId="26" xfId="0" applyFont="1" applyBorder="1" applyAlignment="1" applyProtection="1">
      <alignment horizontal="left" vertical="center"/>
      <protection/>
    </xf>
    <xf numFmtId="164" fontId="20" fillId="0" borderId="27" xfId="0" applyFont="1" applyBorder="1" applyAlignment="1" applyProtection="1">
      <alignment horizontal="left" vertical="center"/>
      <protection/>
    </xf>
    <xf numFmtId="165" fontId="20" fillId="0" borderId="28" xfId="0" applyNumberFormat="1" applyFont="1" applyBorder="1" applyAlignment="1" applyProtection="1">
      <alignment horizontal="right" vertical="center"/>
      <protection/>
    </xf>
    <xf numFmtId="164" fontId="19" fillId="0" borderId="29" xfId="0" applyFont="1" applyBorder="1" applyAlignment="1" applyProtection="1">
      <alignment horizontal="left" vertical="center"/>
      <protection/>
    </xf>
    <xf numFmtId="164" fontId="20" fillId="0" borderId="30" xfId="0" applyFont="1" applyBorder="1" applyAlignment="1" applyProtection="1">
      <alignment horizontal="left" vertical="center"/>
      <protection/>
    </xf>
    <xf numFmtId="164" fontId="19" fillId="0" borderId="31" xfId="0" applyFont="1" applyBorder="1" applyAlignment="1" applyProtection="1">
      <alignment horizontal="left" vertical="center"/>
      <protection/>
    </xf>
    <xf numFmtId="164" fontId="19" fillId="0" borderId="32" xfId="0" applyFont="1" applyBorder="1" applyAlignment="1" applyProtection="1">
      <alignment horizontal="left" vertical="center"/>
      <protection/>
    </xf>
    <xf numFmtId="164" fontId="20" fillId="0" borderId="0" xfId="0" applyFont="1" applyAlignment="1" applyProtection="1">
      <alignment horizontal="left" vertical="center"/>
      <protection/>
    </xf>
    <xf numFmtId="164" fontId="21" fillId="0" borderId="0" xfId="0" applyFont="1" applyAlignment="1" applyProtection="1">
      <alignment horizontal="left" vertical="center"/>
      <protection/>
    </xf>
    <xf numFmtId="164" fontId="19" fillId="0" borderId="28" xfId="0" applyFont="1" applyBorder="1" applyAlignment="1" applyProtection="1">
      <alignment horizontal="left" vertical="center"/>
      <protection/>
    </xf>
    <xf numFmtId="165" fontId="20" fillId="0" borderId="29" xfId="0" applyNumberFormat="1" applyFont="1" applyBorder="1" applyAlignment="1" applyProtection="1">
      <alignment horizontal="right" vertical="center"/>
      <protection/>
    </xf>
    <xf numFmtId="166" fontId="20" fillId="0" borderId="26" xfId="0" applyNumberFormat="1" applyFont="1" applyBorder="1" applyAlignment="1" applyProtection="1">
      <alignment horizontal="left" vertical="center"/>
      <protection/>
    </xf>
    <xf numFmtId="164" fontId="22" fillId="0" borderId="0" xfId="0" applyFont="1" applyAlignment="1" applyProtection="1">
      <alignment horizontal="left" vertical="center"/>
      <protection/>
    </xf>
    <xf numFmtId="164" fontId="19" fillId="0" borderId="13" xfId="0" applyFont="1" applyBorder="1" applyAlignment="1" applyProtection="1">
      <alignment horizontal="left" vertical="center"/>
      <protection/>
    </xf>
    <xf numFmtId="164" fontId="19" fillId="0" borderId="14" xfId="0" applyFont="1" applyBorder="1" applyAlignment="1" applyProtection="1">
      <alignment horizontal="left" vertical="center"/>
      <protection/>
    </xf>
    <xf numFmtId="164" fontId="19" fillId="0" borderId="15" xfId="0" applyFont="1" applyBorder="1" applyAlignment="1" applyProtection="1">
      <alignment horizontal="left" vertical="center"/>
      <protection/>
    </xf>
    <xf numFmtId="164" fontId="19" fillId="0" borderId="33" xfId="0" applyFont="1" applyBorder="1" applyAlignment="1" applyProtection="1">
      <alignment horizontal="left" vertical="center"/>
      <protection/>
    </xf>
    <xf numFmtId="164" fontId="19" fillId="0" borderId="34" xfId="0" applyFont="1" applyBorder="1" applyAlignment="1" applyProtection="1">
      <alignment horizontal="left" vertical="center"/>
      <protection/>
    </xf>
    <xf numFmtId="164" fontId="23" fillId="0" borderId="34" xfId="0" applyFont="1" applyBorder="1" applyAlignment="1" applyProtection="1">
      <alignment horizontal="left" vertical="center"/>
      <protection/>
    </xf>
    <xf numFmtId="164" fontId="19" fillId="0" borderId="35" xfId="0" applyFont="1" applyBorder="1" applyAlignment="1" applyProtection="1">
      <alignment horizontal="left" vertical="center"/>
      <protection/>
    </xf>
    <xf numFmtId="164" fontId="19" fillId="0" borderId="36" xfId="0" applyFont="1" applyBorder="1" applyAlignment="1" applyProtection="1">
      <alignment horizontal="left" vertical="center"/>
      <protection/>
    </xf>
    <xf numFmtId="164" fontId="19" fillId="0" borderId="37" xfId="0" applyFont="1" applyBorder="1" applyAlignment="1" applyProtection="1">
      <alignment horizontal="left" vertical="center"/>
      <protection/>
    </xf>
    <xf numFmtId="164" fontId="19" fillId="0" borderId="38" xfId="0" applyFont="1" applyBorder="1" applyAlignment="1" applyProtection="1">
      <alignment horizontal="left" vertical="center"/>
      <protection/>
    </xf>
    <xf numFmtId="164" fontId="19" fillId="0" borderId="39" xfId="0" applyFont="1" applyBorder="1" applyAlignment="1" applyProtection="1">
      <alignment horizontal="left" vertical="center"/>
      <protection/>
    </xf>
    <xf numFmtId="164" fontId="19" fillId="0" borderId="40" xfId="0" applyFont="1" applyBorder="1" applyAlignment="1" applyProtection="1">
      <alignment horizontal="left" vertical="center"/>
      <protection/>
    </xf>
    <xf numFmtId="167" fontId="0" fillId="0" borderId="41" xfId="0" applyNumberFormat="1" applyFont="1" applyBorder="1" applyAlignment="1" applyProtection="1">
      <alignment horizontal="right" vertical="center"/>
      <protection/>
    </xf>
    <xf numFmtId="167" fontId="0" fillId="0" borderId="42" xfId="0" applyNumberFormat="1" applyFont="1" applyBorder="1" applyAlignment="1" applyProtection="1">
      <alignment horizontal="right" vertical="center"/>
      <protection/>
    </xf>
    <xf numFmtId="167" fontId="24" fillId="0" borderId="43" xfId="0" applyNumberFormat="1" applyFont="1" applyBorder="1" applyAlignment="1" applyProtection="1">
      <alignment horizontal="right" vertical="center"/>
      <protection/>
    </xf>
    <xf numFmtId="168" fontId="24" fillId="0" borderId="44" xfId="0" applyNumberFormat="1" applyFont="1" applyBorder="1" applyAlignment="1" applyProtection="1">
      <alignment horizontal="right" vertical="center"/>
      <protection/>
    </xf>
    <xf numFmtId="167" fontId="0" fillId="0" borderId="43" xfId="0" applyNumberFormat="1" applyFont="1" applyBorder="1" applyAlignment="1" applyProtection="1">
      <alignment horizontal="right" vertical="center"/>
      <protection/>
    </xf>
    <xf numFmtId="167" fontId="0" fillId="0" borderId="44" xfId="0" applyNumberFormat="1" applyFont="1" applyBorder="1" applyAlignment="1" applyProtection="1">
      <alignment horizontal="right" vertical="center"/>
      <protection/>
    </xf>
    <xf numFmtId="167" fontId="24" fillId="0" borderId="42" xfId="0" applyNumberFormat="1" applyFont="1" applyBorder="1" applyAlignment="1" applyProtection="1">
      <alignment horizontal="right" vertical="center"/>
      <protection/>
    </xf>
    <xf numFmtId="168" fontId="24" fillId="0" borderId="42" xfId="0" applyNumberFormat="1" applyFont="1" applyBorder="1" applyAlignment="1" applyProtection="1">
      <alignment horizontal="right" vertical="center"/>
      <protection/>
    </xf>
    <xf numFmtId="167" fontId="0" fillId="0" borderId="45" xfId="0" applyNumberFormat="1" applyFont="1" applyBorder="1" applyAlignment="1" applyProtection="1">
      <alignment horizontal="right" vertical="center"/>
      <protection/>
    </xf>
    <xf numFmtId="164" fontId="23" fillId="0" borderId="34" xfId="0" applyFont="1" applyBorder="1" applyAlignment="1" applyProtection="1">
      <alignment horizontal="left" vertical="center" wrapText="1"/>
      <protection/>
    </xf>
    <xf numFmtId="164" fontId="25" fillId="0" borderId="36" xfId="0" applyFont="1" applyBorder="1" applyAlignment="1" applyProtection="1">
      <alignment horizontal="left" vertical="center"/>
      <protection/>
    </xf>
    <xf numFmtId="164" fontId="25" fillId="0" borderId="38" xfId="0" applyFont="1" applyBorder="1" applyAlignment="1" applyProtection="1">
      <alignment horizontal="left" vertical="center"/>
      <protection/>
    </xf>
    <xf numFmtId="164" fontId="23" fillId="0" borderId="39" xfId="0" applyFont="1" applyBorder="1" applyAlignment="1" applyProtection="1">
      <alignment horizontal="left" vertical="center"/>
      <protection/>
    </xf>
    <xf numFmtId="164" fontId="23" fillId="0" borderId="37" xfId="0" applyFont="1" applyBorder="1" applyAlignment="1" applyProtection="1">
      <alignment horizontal="left" vertical="center"/>
      <protection/>
    </xf>
    <xf numFmtId="164" fontId="23" fillId="0" borderId="40" xfId="0" applyFont="1" applyBorder="1" applyAlignment="1" applyProtection="1">
      <alignment horizontal="left" vertical="center"/>
      <protection/>
    </xf>
    <xf numFmtId="164" fontId="23" fillId="0" borderId="38" xfId="0" applyFont="1" applyBorder="1" applyAlignment="1" applyProtection="1">
      <alignment horizontal="left" vertical="center"/>
      <protection/>
    </xf>
    <xf numFmtId="165" fontId="19" fillId="0" borderId="46" xfId="0" applyNumberFormat="1" applyFont="1" applyBorder="1" applyAlignment="1" applyProtection="1">
      <alignment horizontal="center" vertical="center"/>
      <protection/>
    </xf>
    <xf numFmtId="164" fontId="26" fillId="0" borderId="18" xfId="0" applyFont="1" applyBorder="1" applyAlignment="1" applyProtection="1">
      <alignment horizontal="left" vertical="center"/>
      <protection/>
    </xf>
    <xf numFmtId="164" fontId="19" fillId="0" borderId="26" xfId="0" applyFont="1" applyBorder="1" applyAlignment="1" applyProtection="1">
      <alignment horizontal="left" vertical="center"/>
      <protection/>
    </xf>
    <xf numFmtId="168" fontId="24" fillId="0" borderId="27" xfId="0" applyNumberFormat="1" applyFont="1" applyBorder="1" applyAlignment="1" applyProtection="1">
      <alignment horizontal="right" vertical="center"/>
      <protection/>
    </xf>
    <xf numFmtId="164" fontId="19" fillId="0" borderId="47" xfId="0" applyFont="1" applyBorder="1" applyAlignment="1" applyProtection="1">
      <alignment horizontal="left" vertical="center"/>
      <protection/>
    </xf>
    <xf numFmtId="164" fontId="19" fillId="0" borderId="27" xfId="0" applyFont="1" applyBorder="1" applyAlignment="1" applyProtection="1">
      <alignment horizontal="left" vertical="center"/>
      <protection/>
    </xf>
    <xf numFmtId="168" fontId="0" fillId="0" borderId="27" xfId="0" applyNumberFormat="1" applyFont="1" applyBorder="1" applyAlignment="1" applyProtection="1">
      <alignment horizontal="right" vertical="center"/>
      <protection/>
    </xf>
    <xf numFmtId="167" fontId="0" fillId="0" borderId="28" xfId="0" applyNumberFormat="1" applyFont="1" applyBorder="1" applyAlignment="1" applyProtection="1">
      <alignment horizontal="right" vertical="center"/>
      <protection/>
    </xf>
    <xf numFmtId="164" fontId="27" fillId="0" borderId="28" xfId="0" applyFont="1" applyBorder="1" applyAlignment="1" applyProtection="1">
      <alignment horizontal="right" vertical="center"/>
      <protection/>
    </xf>
    <xf numFmtId="164" fontId="27" fillId="0" borderId="29" xfId="0" applyFont="1" applyBorder="1" applyAlignment="1" applyProtection="1">
      <alignment horizontal="left" vertical="center"/>
      <protection/>
    </xf>
    <xf numFmtId="164" fontId="19" fillId="0" borderId="30" xfId="0" applyFont="1" applyBorder="1" applyAlignment="1" applyProtection="1">
      <alignment horizontal="left" vertical="center"/>
      <protection/>
    </xf>
    <xf numFmtId="165" fontId="19" fillId="0" borderId="48" xfId="0" applyNumberFormat="1" applyFont="1" applyBorder="1" applyAlignment="1" applyProtection="1">
      <alignment horizontal="center" vertical="center"/>
      <protection/>
    </xf>
    <xf numFmtId="167" fontId="0" fillId="0" borderId="27" xfId="0" applyNumberFormat="1" applyFont="1" applyBorder="1" applyAlignment="1" applyProtection="1">
      <alignment horizontal="right" vertical="center"/>
      <protection/>
    </xf>
    <xf numFmtId="164" fontId="26" fillId="0" borderId="27" xfId="0" applyFont="1" applyBorder="1" applyAlignment="1" applyProtection="1">
      <alignment horizontal="left" vertical="center"/>
      <protection/>
    </xf>
    <xf numFmtId="168" fontId="24" fillId="0" borderId="33" xfId="0" applyNumberFormat="1" applyFont="1" applyBorder="1" applyAlignment="1" applyProtection="1">
      <alignment horizontal="right" vertical="center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167" fontId="0" fillId="0" borderId="35" xfId="0" applyNumberFormat="1" applyFont="1" applyBorder="1" applyAlignment="1" applyProtection="1">
      <alignment horizontal="right" vertical="center"/>
      <protection/>
    </xf>
    <xf numFmtId="164" fontId="19" fillId="0" borderId="49" xfId="0" applyFont="1" applyBorder="1" applyAlignment="1" applyProtection="1">
      <alignment horizontal="left" vertical="center"/>
      <protection/>
    </xf>
    <xf numFmtId="165" fontId="19" fillId="0" borderId="50" xfId="0" applyNumberFormat="1" applyFont="1" applyBorder="1" applyAlignment="1" applyProtection="1">
      <alignment horizontal="center" vertical="center"/>
      <protection/>
    </xf>
    <xf numFmtId="164" fontId="19" fillId="0" borderId="44" xfId="0" applyFont="1" applyBorder="1" applyAlignment="1" applyProtection="1">
      <alignment horizontal="left" vertical="center"/>
      <protection/>
    </xf>
    <xf numFmtId="164" fontId="19" fillId="0" borderId="42" xfId="0" applyFont="1" applyBorder="1" applyAlignment="1" applyProtection="1">
      <alignment horizontal="left" vertical="center"/>
      <protection/>
    </xf>
    <xf numFmtId="164" fontId="19" fillId="0" borderId="43" xfId="0" applyFont="1" applyBorder="1" applyAlignment="1" applyProtection="1">
      <alignment horizontal="left" vertical="center"/>
      <protection/>
    </xf>
    <xf numFmtId="168" fontId="24" fillId="0" borderId="51" xfId="0" applyNumberFormat="1" applyFont="1" applyBorder="1" applyAlignment="1" applyProtection="1">
      <alignment horizontal="right" vertical="center"/>
      <protection/>
    </xf>
    <xf numFmtId="168" fontId="24" fillId="0" borderId="34" xfId="0" applyNumberFormat="1" applyFont="1" applyBorder="1" applyAlignment="1" applyProtection="1">
      <alignment horizontal="right" vertical="center"/>
      <protection/>
    </xf>
    <xf numFmtId="167" fontId="28" fillId="0" borderId="14" xfId="0" applyNumberFormat="1" applyFont="1" applyBorder="1" applyAlignment="1" applyProtection="1">
      <alignment horizontal="right" vertical="center"/>
      <protection/>
    </xf>
    <xf numFmtId="164" fontId="23" fillId="0" borderId="10" xfId="0" applyFont="1" applyBorder="1" applyAlignment="1" applyProtection="1">
      <alignment horizontal="left" vertical="top"/>
      <protection/>
    </xf>
    <xf numFmtId="164" fontId="19" fillId="0" borderId="52" xfId="0" applyFont="1" applyBorder="1" applyAlignment="1" applyProtection="1">
      <alignment horizontal="left" vertical="center"/>
      <protection/>
    </xf>
    <xf numFmtId="164" fontId="19" fillId="0" borderId="53" xfId="0" applyFont="1" applyBorder="1" applyAlignment="1" applyProtection="1">
      <alignment horizontal="left" vertical="center"/>
      <protection/>
    </xf>
    <xf numFmtId="164" fontId="19" fillId="0" borderId="22" xfId="0" applyFont="1" applyBorder="1" applyAlignment="1" applyProtection="1">
      <alignment horizontal="left" vertical="center"/>
      <protection/>
    </xf>
    <xf numFmtId="169" fontId="29" fillId="0" borderId="35" xfId="0" applyNumberFormat="1" applyFont="1" applyBorder="1" applyAlignment="1" applyProtection="1">
      <alignment horizontal="right" vertical="center"/>
      <protection/>
    </xf>
    <xf numFmtId="164" fontId="19" fillId="0" borderId="54" xfId="0" applyFont="1" applyBorder="1" applyAlignment="1" applyProtection="1">
      <alignment horizontal="left"/>
      <protection/>
    </xf>
    <xf numFmtId="164" fontId="19" fillId="0" borderId="30" xfId="0" applyFont="1" applyBorder="1" applyAlignment="1" applyProtection="1">
      <alignment horizontal="left"/>
      <protection/>
    </xf>
    <xf numFmtId="167" fontId="20" fillId="0" borderId="30" xfId="0" applyNumberFormat="1" applyFont="1" applyBorder="1" applyAlignment="1" applyProtection="1">
      <alignment horizontal="right" vertical="center"/>
      <protection/>
    </xf>
    <xf numFmtId="168" fontId="20" fillId="0" borderId="27" xfId="0" applyNumberFormat="1" applyFont="1" applyBorder="1" applyAlignment="1" applyProtection="1">
      <alignment horizontal="right" vertical="center"/>
      <protection/>
    </xf>
    <xf numFmtId="168" fontId="24" fillId="0" borderId="30" xfId="0" applyNumberFormat="1" applyFont="1" applyBorder="1" applyAlignment="1" applyProtection="1">
      <alignment horizontal="right" vertical="center"/>
      <protection/>
    </xf>
    <xf numFmtId="169" fontId="29" fillId="0" borderId="55" xfId="0" applyNumberFormat="1" applyFont="1" applyBorder="1" applyAlignment="1" applyProtection="1">
      <alignment horizontal="right" vertical="center"/>
      <protection/>
    </xf>
    <xf numFmtId="164" fontId="23" fillId="0" borderId="56" xfId="0" applyFont="1" applyBorder="1" applyAlignment="1" applyProtection="1">
      <alignment horizontal="left" vertical="top"/>
      <protection/>
    </xf>
    <xf numFmtId="164" fontId="19" fillId="0" borderId="18" xfId="0" applyFont="1" applyBorder="1" applyAlignment="1" applyProtection="1">
      <alignment horizontal="left" vertical="center"/>
      <protection/>
    </xf>
    <xf numFmtId="167" fontId="20" fillId="0" borderId="27" xfId="0" applyNumberFormat="1" applyFont="1" applyBorder="1" applyAlignment="1" applyProtection="1">
      <alignment horizontal="right" vertical="center"/>
      <protection/>
    </xf>
    <xf numFmtId="169" fontId="29" fillId="0" borderId="47" xfId="0" applyNumberFormat="1" applyFont="1" applyBorder="1" applyAlignment="1" applyProtection="1">
      <alignment horizontal="right" vertical="center"/>
      <protection/>
    </xf>
    <xf numFmtId="164" fontId="23" fillId="0" borderId="44" xfId="0" applyFont="1" applyBorder="1" applyAlignment="1" applyProtection="1">
      <alignment horizontal="left" vertical="center"/>
      <protection/>
    </xf>
    <xf numFmtId="164" fontId="19" fillId="0" borderId="57" xfId="0" applyFont="1" applyBorder="1" applyAlignment="1" applyProtection="1">
      <alignment horizontal="left" vertical="center"/>
      <protection/>
    </xf>
    <xf numFmtId="168" fontId="30" fillId="0" borderId="58" xfId="0" applyNumberFormat="1" applyFont="1" applyBorder="1" applyAlignment="1" applyProtection="1">
      <alignment horizontal="right" vertical="center"/>
      <protection/>
    </xf>
    <xf numFmtId="164" fontId="19" fillId="0" borderId="59" xfId="0" applyFont="1" applyBorder="1" applyAlignment="1" applyProtection="1">
      <alignment horizontal="left" vertical="center"/>
      <protection/>
    </xf>
    <xf numFmtId="164" fontId="0" fillId="0" borderId="37" xfId="0" applyFont="1" applyBorder="1" applyAlignment="1" applyProtection="1">
      <alignment horizontal="left" vertical="center"/>
      <protection/>
    </xf>
    <xf numFmtId="164" fontId="19" fillId="0" borderId="13" xfId="0" applyFont="1" applyBorder="1" applyAlignment="1" applyProtection="1">
      <alignment horizontal="left"/>
      <protection/>
    </xf>
    <xf numFmtId="164" fontId="19" fillId="0" borderId="60" xfId="0" applyFont="1" applyBorder="1" applyAlignment="1" applyProtection="1">
      <alignment horizontal="left" vertical="center"/>
      <protection/>
    </xf>
    <xf numFmtId="164" fontId="19" fillId="0" borderId="51" xfId="0" applyFont="1" applyBorder="1" applyAlignment="1" applyProtection="1">
      <alignment horizontal="left"/>
      <protection/>
    </xf>
    <xf numFmtId="164" fontId="19" fillId="0" borderId="45" xfId="0" applyFont="1" applyBorder="1" applyAlignment="1" applyProtection="1">
      <alignment horizontal="left" vertical="center"/>
      <protection/>
    </xf>
    <xf numFmtId="164" fontId="31" fillId="18" borderId="0" xfId="0" applyFont="1" applyFill="1" applyAlignment="1" applyProtection="1">
      <alignment horizontal="left"/>
      <protection/>
    </xf>
    <xf numFmtId="164" fontId="22" fillId="18" borderId="0" xfId="0" applyFont="1" applyFill="1" applyAlignment="1" applyProtection="1">
      <alignment horizontal="left"/>
      <protection/>
    </xf>
    <xf numFmtId="164" fontId="32" fillId="18" borderId="0" xfId="0" applyFont="1" applyFill="1" applyAlignment="1" applyProtection="1">
      <alignment horizontal="left" vertical="center"/>
      <protection/>
    </xf>
    <xf numFmtId="164" fontId="20" fillId="18" borderId="0" xfId="0" applyFont="1" applyFill="1" applyAlignment="1" applyProtection="1">
      <alignment horizontal="left" vertical="center"/>
      <protection/>
    </xf>
    <xf numFmtId="164" fontId="22" fillId="18" borderId="0" xfId="0" applyFont="1" applyFill="1" applyAlignment="1" applyProtection="1">
      <alignment horizontal="left" vertical="center"/>
      <protection/>
    </xf>
    <xf numFmtId="164" fontId="20" fillId="18" borderId="0" xfId="0" applyFont="1" applyFill="1" applyAlignment="1" applyProtection="1">
      <alignment horizontal="center" vertical="center"/>
      <protection/>
    </xf>
    <xf numFmtId="164" fontId="0" fillId="18" borderId="0" xfId="0" applyFont="1" applyFill="1" applyAlignment="1" applyProtection="1">
      <alignment horizontal="left" vertical="center"/>
      <protection/>
    </xf>
    <xf numFmtId="164" fontId="20" fillId="24" borderId="61" xfId="0" applyFont="1" applyFill="1" applyBorder="1" applyAlignment="1" applyProtection="1">
      <alignment horizontal="center" vertical="center" wrapText="1"/>
      <protection/>
    </xf>
    <xf numFmtId="164" fontId="20" fillId="24" borderId="62" xfId="0" applyFont="1" applyFill="1" applyBorder="1" applyAlignment="1" applyProtection="1">
      <alignment horizontal="center" vertical="center" wrapText="1"/>
      <protection/>
    </xf>
    <xf numFmtId="164" fontId="20" fillId="24" borderId="63" xfId="0" applyFont="1" applyFill="1" applyBorder="1" applyAlignment="1" applyProtection="1">
      <alignment horizontal="center" vertical="center" wrapText="1"/>
      <protection/>
    </xf>
    <xf numFmtId="164" fontId="20" fillId="24" borderId="38" xfId="0" applyFont="1" applyFill="1" applyBorder="1" applyAlignment="1" applyProtection="1">
      <alignment horizontal="center" vertical="center" wrapText="1"/>
      <protection/>
    </xf>
    <xf numFmtId="165" fontId="20" fillId="24" borderId="50" xfId="0" applyNumberFormat="1" applyFont="1" applyFill="1" applyBorder="1" applyAlignment="1" applyProtection="1">
      <alignment horizontal="center" vertical="center"/>
      <protection/>
    </xf>
    <xf numFmtId="165" fontId="20" fillId="24" borderId="64" xfId="0" applyNumberFormat="1" applyFont="1" applyFill="1" applyBorder="1" applyAlignment="1" applyProtection="1">
      <alignment horizontal="center" vertical="center"/>
      <protection/>
    </xf>
    <xf numFmtId="165" fontId="20" fillId="24" borderId="65" xfId="0" applyNumberFormat="1" applyFont="1" applyFill="1" applyBorder="1" applyAlignment="1" applyProtection="1">
      <alignment horizontal="center" vertical="center"/>
      <protection/>
    </xf>
    <xf numFmtId="165" fontId="20" fillId="24" borderId="43" xfId="0" applyNumberFormat="1" applyFont="1" applyFill="1" applyBorder="1" applyAlignment="1" applyProtection="1">
      <alignment horizontal="center" vertical="center"/>
      <protection/>
    </xf>
    <xf numFmtId="164" fontId="0" fillId="18" borderId="33" xfId="0" applyFont="1" applyFill="1" applyBorder="1" applyAlignment="1" applyProtection="1">
      <alignment horizontal="left"/>
      <protection/>
    </xf>
    <xf numFmtId="164" fontId="0" fillId="18" borderId="34" xfId="0" applyFont="1" applyFill="1" applyBorder="1" applyAlignment="1" applyProtection="1">
      <alignment horizontal="left"/>
      <protection/>
    </xf>
    <xf numFmtId="164" fontId="0" fillId="18" borderId="35" xfId="0" applyFont="1" applyFill="1" applyBorder="1" applyAlignment="1" applyProtection="1">
      <alignment horizontal="left"/>
      <protection/>
    </xf>
    <xf numFmtId="164" fontId="33" fillId="0" borderId="0" xfId="0" applyFont="1" applyAlignment="1" applyProtection="1">
      <alignment horizontal="center" vertical="center"/>
      <protection/>
    </xf>
    <xf numFmtId="164" fontId="33" fillId="0" borderId="0" xfId="0" applyFont="1" applyAlignment="1" applyProtection="1">
      <alignment horizontal="left" vertical="center"/>
      <protection/>
    </xf>
    <xf numFmtId="168" fontId="33" fillId="0" borderId="0" xfId="0" applyNumberFormat="1" applyFont="1" applyAlignment="1" applyProtection="1">
      <alignment horizontal="right" vertical="center"/>
      <protection/>
    </xf>
    <xf numFmtId="170" fontId="33" fillId="0" borderId="0" xfId="0" applyNumberFormat="1" applyFont="1" applyAlignment="1" applyProtection="1">
      <alignment horizontal="right" vertical="center"/>
      <protection/>
    </xf>
    <xf numFmtId="164" fontId="26" fillId="0" borderId="0" xfId="0" applyFont="1" applyAlignment="1" applyProtection="1">
      <alignment horizontal="left" vertical="center"/>
      <protection/>
    </xf>
    <xf numFmtId="164" fontId="34" fillId="0" borderId="0" xfId="0" applyFont="1" applyAlignment="1" applyProtection="1">
      <alignment horizontal="center" vertical="center"/>
      <protection/>
    </xf>
    <xf numFmtId="164" fontId="34" fillId="0" borderId="0" xfId="0" applyFont="1" applyAlignment="1" applyProtection="1">
      <alignment horizontal="left" vertical="center"/>
      <protection/>
    </xf>
    <xf numFmtId="168" fontId="34" fillId="0" borderId="0" xfId="0" applyNumberFormat="1" applyFont="1" applyAlignment="1" applyProtection="1">
      <alignment horizontal="right" vertical="center"/>
      <protection/>
    </xf>
    <xf numFmtId="170" fontId="34" fillId="0" borderId="0" xfId="0" applyNumberFormat="1" applyFont="1" applyAlignment="1" applyProtection="1">
      <alignment horizontal="right" vertical="center"/>
      <protection/>
    </xf>
    <xf numFmtId="164" fontId="35" fillId="0" borderId="0" xfId="0" applyFont="1" applyAlignment="1" applyProtection="1">
      <alignment horizontal="left" vertical="center"/>
      <protection/>
    </xf>
    <xf numFmtId="164" fontId="36" fillId="0" borderId="0" xfId="0" applyFont="1" applyAlignment="1" applyProtection="1">
      <alignment horizontal="left" vertical="center"/>
      <protection/>
    </xf>
    <xf numFmtId="168" fontId="36" fillId="0" borderId="0" xfId="0" applyNumberFormat="1" applyFont="1" applyAlignment="1" applyProtection="1">
      <alignment horizontal="right" vertical="center"/>
      <protection/>
    </xf>
    <xf numFmtId="170" fontId="36" fillId="0" borderId="0" xfId="0" applyNumberFormat="1" applyFont="1" applyAlignment="1" applyProtection="1">
      <alignment horizontal="right" vertical="center"/>
      <protection/>
    </xf>
    <xf numFmtId="164" fontId="20" fillId="18" borderId="0" xfId="0" applyFont="1" applyFill="1" applyAlignment="1" applyProtection="1">
      <alignment horizontal="left"/>
      <protection/>
    </xf>
    <xf numFmtId="164" fontId="19" fillId="18" borderId="0" xfId="0" applyFont="1" applyFill="1" applyAlignment="1" applyProtection="1">
      <alignment horizontal="left"/>
      <protection/>
    </xf>
    <xf numFmtId="164" fontId="19" fillId="24" borderId="38" xfId="0" applyFont="1" applyFill="1" applyBorder="1" applyAlignment="1" applyProtection="1">
      <alignment horizontal="center" vertical="center" wrapText="1"/>
      <protection/>
    </xf>
    <xf numFmtId="164" fontId="19" fillId="24" borderId="39" xfId="0" applyFont="1" applyFill="1" applyBorder="1" applyAlignment="1" applyProtection="1">
      <alignment horizontal="center" vertical="center" wrapText="1"/>
      <protection/>
    </xf>
    <xf numFmtId="164" fontId="20" fillId="24" borderId="39" xfId="0" applyFont="1" applyFill="1" applyBorder="1" applyAlignment="1" applyProtection="1">
      <alignment horizontal="center" vertical="center" wrapText="1"/>
      <protection/>
    </xf>
    <xf numFmtId="164" fontId="19" fillId="0" borderId="16" xfId="0" applyFont="1" applyBorder="1" applyAlignment="1" applyProtection="1">
      <alignment horizontal="left"/>
      <protection/>
    </xf>
    <xf numFmtId="165" fontId="19" fillId="24" borderId="43" xfId="0" applyNumberFormat="1" applyFont="1" applyFill="1" applyBorder="1" applyAlignment="1" applyProtection="1">
      <alignment horizontal="center" vertical="center"/>
      <protection/>
    </xf>
    <xf numFmtId="165" fontId="19" fillId="24" borderId="44" xfId="0" applyNumberFormat="1" applyFont="1" applyFill="1" applyBorder="1" applyAlignment="1" applyProtection="1">
      <alignment horizontal="center" vertical="center"/>
      <protection/>
    </xf>
    <xf numFmtId="165" fontId="20" fillId="24" borderId="44" xfId="0" applyNumberFormat="1" applyFont="1" applyFill="1" applyBorder="1" applyAlignment="1" applyProtection="1">
      <alignment horizontal="center" vertical="center"/>
      <protection/>
    </xf>
    <xf numFmtId="164" fontId="19" fillId="18" borderId="21" xfId="0" applyFont="1" applyFill="1" applyBorder="1" applyAlignment="1" applyProtection="1">
      <alignment horizontal="left"/>
      <protection/>
    </xf>
    <xf numFmtId="164" fontId="33" fillId="0" borderId="11" xfId="0" applyFont="1" applyBorder="1" applyAlignment="1" applyProtection="1">
      <alignment horizontal="left" vertical="center"/>
      <protection/>
    </xf>
    <xf numFmtId="164" fontId="33" fillId="0" borderId="11" xfId="0" applyFont="1" applyBorder="1" applyAlignment="1" applyProtection="1">
      <alignment horizontal="center" vertical="center"/>
      <protection/>
    </xf>
    <xf numFmtId="168" fontId="33" fillId="0" borderId="11" xfId="0" applyNumberFormat="1" applyFont="1" applyBorder="1" applyAlignment="1" applyProtection="1">
      <alignment horizontal="right" vertical="center"/>
      <protection/>
    </xf>
    <xf numFmtId="170" fontId="33" fillId="0" borderId="11" xfId="0" applyNumberFormat="1" applyFont="1" applyBorder="1" applyAlignment="1" applyProtection="1">
      <alignment horizontal="right" vertical="center"/>
      <protection/>
    </xf>
    <xf numFmtId="164" fontId="19" fillId="0" borderId="0" xfId="0" applyFont="1" applyAlignment="1" applyProtection="1">
      <alignment horizontal="center" vertical="center"/>
      <protection/>
    </xf>
    <xf numFmtId="166" fontId="19" fillId="0" borderId="0" xfId="0" applyNumberFormat="1" applyFont="1" applyAlignment="1" applyProtection="1">
      <alignment horizontal="left" vertical="top"/>
      <protection/>
    </xf>
    <xf numFmtId="164" fontId="19" fillId="0" borderId="0" xfId="0" applyFont="1" applyAlignment="1" applyProtection="1">
      <alignment horizontal="left" vertical="center" wrapText="1"/>
      <protection/>
    </xf>
    <xf numFmtId="170" fontId="19" fillId="0" borderId="0" xfId="0" applyNumberFormat="1" applyFont="1" applyAlignment="1" applyProtection="1">
      <alignment horizontal="right" vertical="center"/>
      <protection/>
    </xf>
    <xf numFmtId="168" fontId="19" fillId="0" borderId="0" xfId="0" applyNumberFormat="1" applyFont="1" applyAlignment="1" applyProtection="1">
      <alignment horizontal="right" vertical="center"/>
      <protection/>
    </xf>
    <xf numFmtId="171" fontId="19" fillId="0" borderId="0" xfId="0" applyNumberFormat="1" applyFont="1" applyAlignment="1" applyProtection="1">
      <alignment horizontal="right" vertical="center"/>
      <protection/>
    </xf>
    <xf numFmtId="172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164" fontId="37" fillId="0" borderId="0" xfId="0" applyFont="1" applyAlignment="1" applyProtection="1">
      <alignment horizontal="center" vertical="center"/>
      <protection/>
    </xf>
    <xf numFmtId="166" fontId="37" fillId="0" borderId="0" xfId="0" applyNumberFormat="1" applyFont="1" applyAlignment="1" applyProtection="1">
      <alignment horizontal="left" vertical="top"/>
      <protection/>
    </xf>
    <xf numFmtId="164" fontId="37" fillId="0" borderId="0" xfId="0" applyFont="1" applyAlignment="1" applyProtection="1">
      <alignment horizontal="left" vertical="center" wrapText="1"/>
      <protection/>
    </xf>
    <xf numFmtId="170" fontId="37" fillId="0" borderId="0" xfId="0" applyNumberFormat="1" applyFont="1" applyAlignment="1" applyProtection="1">
      <alignment horizontal="right" vertical="center"/>
      <protection/>
    </xf>
    <xf numFmtId="168" fontId="37" fillId="0" borderId="0" xfId="0" applyNumberFormat="1" applyFont="1" applyAlignment="1" applyProtection="1">
      <alignment horizontal="right" vertical="center"/>
      <protection/>
    </xf>
    <xf numFmtId="171" fontId="37" fillId="0" borderId="0" xfId="0" applyNumberFormat="1" applyFont="1" applyAlignment="1" applyProtection="1">
      <alignment horizontal="right" vertical="center"/>
      <protection/>
    </xf>
    <xf numFmtId="172" fontId="37" fillId="0" borderId="0" xfId="0" applyNumberFormat="1" applyFont="1" applyAlignment="1" applyProtection="1">
      <alignment horizontal="right" vertical="center"/>
      <protection/>
    </xf>
    <xf numFmtId="167" fontId="37" fillId="0" borderId="0" xfId="0" applyNumberFormat="1" applyFont="1" applyAlignment="1" applyProtection="1">
      <alignment horizontal="right" vertical="center"/>
      <protection/>
    </xf>
    <xf numFmtId="164" fontId="37" fillId="0" borderId="0" xfId="0" applyFont="1" applyAlignment="1" applyProtection="1">
      <alignment horizontal="left" vertical="center"/>
      <protection/>
    </xf>
    <xf numFmtId="164" fontId="19" fillId="24" borderId="0" xfId="0" applyFont="1" applyFill="1" applyAlignment="1" applyProtection="1">
      <alignment horizontal="center" vertical="center"/>
      <protection/>
    </xf>
    <xf numFmtId="166" fontId="19" fillId="24" borderId="0" xfId="0" applyNumberFormat="1" applyFont="1" applyFill="1" applyAlignment="1" applyProtection="1">
      <alignment horizontal="left" vertical="top"/>
      <protection/>
    </xf>
    <xf numFmtId="164" fontId="19" fillId="24" borderId="0" xfId="0" applyFont="1" applyFill="1" applyAlignment="1" applyProtection="1">
      <alignment horizontal="left" vertical="center" wrapText="1"/>
      <protection/>
    </xf>
    <xf numFmtId="170" fontId="19" fillId="24" borderId="0" xfId="0" applyNumberFormat="1" applyFont="1" applyFill="1" applyAlignment="1" applyProtection="1">
      <alignment horizontal="right" vertical="center"/>
      <protection/>
    </xf>
    <xf numFmtId="168" fontId="19" fillId="24" borderId="0" xfId="0" applyNumberFormat="1" applyFont="1" applyFill="1" applyAlignment="1" applyProtection="1">
      <alignment horizontal="right" vertical="center"/>
      <protection/>
    </xf>
    <xf numFmtId="171" fontId="19" fillId="24" borderId="0" xfId="0" applyNumberFormat="1" applyFont="1" applyFill="1" applyAlignment="1" applyProtection="1">
      <alignment horizontal="right" vertical="center"/>
      <protection/>
    </xf>
    <xf numFmtId="172" fontId="19" fillId="24" borderId="0" xfId="0" applyNumberFormat="1" applyFont="1" applyFill="1" applyAlignment="1" applyProtection="1">
      <alignment horizontal="right" vertical="center"/>
      <protection/>
    </xf>
    <xf numFmtId="164" fontId="0" fillId="0" borderId="0" xfId="0" applyFont="1" applyAlignment="1" applyProtection="1">
      <alignment horizontal="left" vertical="top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4"/>
  <sheetViews>
    <sheetView showGridLines="0" workbookViewId="0" topLeftCell="A37">
      <selection activeCell="U43" sqref="U43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2"/>
      <c r="B2" s="3"/>
      <c r="C2" s="3"/>
      <c r="D2" s="3"/>
      <c r="E2" s="3"/>
      <c r="F2" s="3"/>
      <c r="G2" s="5" t="s">
        <v>0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2.75" customHeight="1" hidden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</row>
    <row r="4" spans="1:19" ht="8.2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1"/>
    </row>
    <row r="5" spans="1:19" ht="24" customHeight="1">
      <c r="A5" s="12"/>
      <c r="B5" s="13" t="s">
        <v>1</v>
      </c>
      <c r="C5" s="13"/>
      <c r="D5" s="13"/>
      <c r="E5" s="14" t="s">
        <v>2</v>
      </c>
      <c r="F5" s="14"/>
      <c r="G5" s="14"/>
      <c r="H5" s="14"/>
      <c r="I5" s="14"/>
      <c r="J5" s="14"/>
      <c r="K5" s="13"/>
      <c r="L5" s="13"/>
      <c r="M5" s="13"/>
      <c r="N5" s="13"/>
      <c r="O5" s="13" t="s">
        <v>3</v>
      </c>
      <c r="P5" s="15" t="s">
        <v>4</v>
      </c>
      <c r="Q5" s="16"/>
      <c r="R5" s="17"/>
      <c r="S5" s="18"/>
    </row>
    <row r="6" spans="1:19" ht="12.75" customHeight="1" hidden="1">
      <c r="A6" s="12"/>
      <c r="B6" s="13" t="s">
        <v>5</v>
      </c>
      <c r="C6" s="13"/>
      <c r="D6" s="13"/>
      <c r="E6" s="19" t="s">
        <v>6</v>
      </c>
      <c r="F6" s="13"/>
      <c r="G6" s="13"/>
      <c r="H6" s="13"/>
      <c r="I6" s="13"/>
      <c r="J6" s="20"/>
      <c r="K6" s="13"/>
      <c r="L6" s="13"/>
      <c r="M6" s="13"/>
      <c r="N6" s="13"/>
      <c r="O6" s="13"/>
      <c r="P6" s="21"/>
      <c r="Q6" s="22"/>
      <c r="R6" s="20"/>
      <c r="S6" s="18"/>
    </row>
    <row r="7" spans="1:19" ht="24" customHeight="1">
      <c r="A7" s="12"/>
      <c r="B7" s="13" t="s">
        <v>7</v>
      </c>
      <c r="C7" s="13"/>
      <c r="D7" s="13"/>
      <c r="E7" s="23" t="s">
        <v>8</v>
      </c>
      <c r="F7" s="23"/>
      <c r="G7" s="23"/>
      <c r="H7" s="23"/>
      <c r="I7" s="23"/>
      <c r="J7" s="23"/>
      <c r="K7" s="13"/>
      <c r="L7" s="13"/>
      <c r="M7" s="13"/>
      <c r="N7" s="13"/>
      <c r="O7" s="13" t="s">
        <v>9</v>
      </c>
      <c r="P7" s="24"/>
      <c r="Q7" s="22"/>
      <c r="R7" s="20"/>
      <c r="S7" s="18"/>
    </row>
    <row r="8" spans="1:19" ht="12.75" customHeight="1" hidden="1">
      <c r="A8" s="12"/>
      <c r="B8" s="13" t="s">
        <v>10</v>
      </c>
      <c r="C8" s="13"/>
      <c r="D8" s="13"/>
      <c r="E8" s="19" t="s">
        <v>11</v>
      </c>
      <c r="F8" s="13"/>
      <c r="G8" s="13"/>
      <c r="H8" s="13"/>
      <c r="I8" s="13"/>
      <c r="J8" s="20"/>
      <c r="K8" s="13"/>
      <c r="L8" s="13"/>
      <c r="M8" s="13"/>
      <c r="N8" s="13"/>
      <c r="O8" s="13"/>
      <c r="P8" s="21"/>
      <c r="Q8" s="22"/>
      <c r="R8" s="20"/>
      <c r="S8" s="18"/>
    </row>
    <row r="9" spans="1:19" ht="24" customHeight="1">
      <c r="A9" s="12"/>
      <c r="B9" s="13" t="s">
        <v>12</v>
      </c>
      <c r="C9" s="13"/>
      <c r="D9" s="13"/>
      <c r="E9" s="25" t="s">
        <v>13</v>
      </c>
      <c r="F9" s="25"/>
      <c r="G9" s="25"/>
      <c r="H9" s="25"/>
      <c r="I9" s="25"/>
      <c r="J9" s="25"/>
      <c r="K9" s="13"/>
      <c r="L9" s="13"/>
      <c r="M9" s="13"/>
      <c r="N9" s="13"/>
      <c r="O9" s="13" t="s">
        <v>14</v>
      </c>
      <c r="P9" s="26"/>
      <c r="Q9" s="26"/>
      <c r="R9" s="26"/>
      <c r="S9" s="18"/>
    </row>
    <row r="10" spans="1:19" ht="12.75" customHeight="1" hidden="1">
      <c r="A10" s="12"/>
      <c r="B10" s="13" t="s">
        <v>15</v>
      </c>
      <c r="C10" s="13"/>
      <c r="D10" s="13"/>
      <c r="E10" s="27" t="s">
        <v>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22"/>
      <c r="Q10" s="22"/>
      <c r="R10" s="13"/>
      <c r="S10" s="18"/>
    </row>
    <row r="11" spans="1:19" ht="12.75" customHeight="1" hidden="1">
      <c r="A11" s="12"/>
      <c r="B11" s="13" t="s">
        <v>16</v>
      </c>
      <c r="C11" s="13"/>
      <c r="D11" s="13"/>
      <c r="E11" s="27" t="s">
        <v>4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2"/>
      <c r="Q11" s="22"/>
      <c r="R11" s="13"/>
      <c r="S11" s="18"/>
    </row>
    <row r="12" spans="1:19" ht="12.75" customHeight="1" hidden="1">
      <c r="A12" s="12"/>
      <c r="B12" s="13" t="s">
        <v>17</v>
      </c>
      <c r="C12" s="13"/>
      <c r="D12" s="13"/>
      <c r="E12" s="27" t="s">
        <v>4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22"/>
      <c r="Q12" s="22"/>
      <c r="R12" s="13"/>
      <c r="S12" s="18"/>
    </row>
    <row r="13" spans="1:19" ht="12.75" customHeight="1" hidden="1">
      <c r="A13" s="12"/>
      <c r="B13" s="13"/>
      <c r="C13" s="13"/>
      <c r="D13" s="13"/>
      <c r="E13" s="27" t="s">
        <v>4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22"/>
      <c r="Q13" s="22"/>
      <c r="R13" s="13"/>
      <c r="S13" s="18"/>
    </row>
    <row r="14" spans="1:19" ht="12.75" customHeight="1" hidden="1">
      <c r="A14" s="12"/>
      <c r="B14" s="13"/>
      <c r="C14" s="13"/>
      <c r="D14" s="13"/>
      <c r="E14" s="27" t="s">
        <v>4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22"/>
      <c r="Q14" s="22"/>
      <c r="R14" s="13"/>
      <c r="S14" s="18"/>
    </row>
    <row r="15" spans="1:19" ht="12.75" customHeight="1" hidden="1">
      <c r="A15" s="12"/>
      <c r="B15" s="13"/>
      <c r="C15" s="13"/>
      <c r="D15" s="13"/>
      <c r="E15" s="27" t="s">
        <v>4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2"/>
      <c r="Q15" s="22"/>
      <c r="R15" s="13"/>
      <c r="S15" s="18"/>
    </row>
    <row r="16" spans="1:19" ht="12.75" customHeight="1" hidden="1">
      <c r="A16" s="12"/>
      <c r="B16" s="13"/>
      <c r="C16" s="13"/>
      <c r="D16" s="13"/>
      <c r="E16" s="27" t="s">
        <v>4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2"/>
      <c r="Q16" s="22"/>
      <c r="R16" s="13"/>
      <c r="S16" s="18"/>
    </row>
    <row r="17" spans="1:19" ht="12.75" customHeight="1" hidden="1">
      <c r="A17" s="12"/>
      <c r="B17" s="13"/>
      <c r="C17" s="13"/>
      <c r="D17" s="13"/>
      <c r="E17" s="27" t="s">
        <v>4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2"/>
      <c r="Q17" s="22"/>
      <c r="R17" s="13"/>
      <c r="S17" s="18"/>
    </row>
    <row r="18" spans="1:19" ht="12.75" customHeight="1" hidden="1">
      <c r="A18" s="12"/>
      <c r="B18" s="13"/>
      <c r="C18" s="13"/>
      <c r="D18" s="13"/>
      <c r="E18" s="27" t="s">
        <v>4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22"/>
      <c r="Q18" s="22"/>
      <c r="R18" s="13"/>
      <c r="S18" s="18"/>
    </row>
    <row r="19" spans="1:19" ht="12.75" customHeight="1" hidden="1">
      <c r="A19" s="12"/>
      <c r="B19" s="13"/>
      <c r="C19" s="13"/>
      <c r="D19" s="13"/>
      <c r="E19" s="27" t="s">
        <v>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22"/>
      <c r="Q19" s="22"/>
      <c r="R19" s="13"/>
      <c r="S19" s="18"/>
    </row>
    <row r="20" spans="1:19" ht="12.75" customHeight="1" hidden="1">
      <c r="A20" s="12"/>
      <c r="B20" s="13"/>
      <c r="C20" s="13"/>
      <c r="D20" s="13"/>
      <c r="E20" s="27" t="s">
        <v>4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22"/>
      <c r="Q20" s="22"/>
      <c r="R20" s="13"/>
      <c r="S20" s="18"/>
    </row>
    <row r="21" spans="1:19" ht="12.75" customHeight="1" hidden="1">
      <c r="A21" s="12"/>
      <c r="B21" s="13"/>
      <c r="C21" s="13"/>
      <c r="D21" s="13"/>
      <c r="E21" s="27" t="s">
        <v>4</v>
      </c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22"/>
      <c r="Q21" s="22"/>
      <c r="R21" s="13"/>
      <c r="S21" s="18"/>
    </row>
    <row r="22" spans="1:19" ht="12.75" customHeight="1" hidden="1">
      <c r="A22" s="12"/>
      <c r="B22" s="13"/>
      <c r="C22" s="13"/>
      <c r="D22" s="13"/>
      <c r="E22" s="27" t="s">
        <v>4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22"/>
      <c r="Q22" s="22"/>
      <c r="R22" s="13"/>
      <c r="S22" s="18"/>
    </row>
    <row r="23" spans="1:19" ht="12.75" customHeight="1" hidden="1">
      <c r="A23" s="12"/>
      <c r="B23" s="13"/>
      <c r="C23" s="13"/>
      <c r="D23" s="13"/>
      <c r="E23" s="27" t="s">
        <v>4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22"/>
      <c r="Q23" s="22"/>
      <c r="R23" s="13"/>
      <c r="S23" s="18"/>
    </row>
    <row r="24" spans="1:19" ht="12.75" customHeight="1" hidden="1">
      <c r="A24" s="12"/>
      <c r="B24" s="13"/>
      <c r="C24" s="13"/>
      <c r="D24" s="13"/>
      <c r="E24" s="28" t="s">
        <v>4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22"/>
      <c r="Q24" s="22"/>
      <c r="R24" s="13"/>
      <c r="S24" s="18"/>
    </row>
    <row r="25" spans="1:19" ht="17.25" customHeight="1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 t="s">
        <v>18</v>
      </c>
      <c r="P25" s="13" t="s">
        <v>19</v>
      </c>
      <c r="Q25" s="13"/>
      <c r="R25" s="13"/>
      <c r="S25" s="18"/>
    </row>
    <row r="26" spans="1:19" ht="17.25" customHeight="1">
      <c r="A26" s="12"/>
      <c r="B26" s="13" t="s">
        <v>20</v>
      </c>
      <c r="C26" s="13"/>
      <c r="D26" s="13"/>
      <c r="E26" s="15" t="s">
        <v>4</v>
      </c>
      <c r="F26" s="29"/>
      <c r="G26" s="29"/>
      <c r="H26" s="29"/>
      <c r="I26" s="29"/>
      <c r="J26" s="17"/>
      <c r="K26" s="13"/>
      <c r="L26" s="13"/>
      <c r="M26" s="13"/>
      <c r="N26" s="13"/>
      <c r="O26" s="30"/>
      <c r="P26" s="31"/>
      <c r="Q26" s="32"/>
      <c r="R26" s="33"/>
      <c r="S26" s="18"/>
    </row>
    <row r="27" spans="1:19" ht="17.25" customHeight="1">
      <c r="A27" s="12"/>
      <c r="B27" s="13" t="s">
        <v>21</v>
      </c>
      <c r="C27" s="13"/>
      <c r="D27" s="13"/>
      <c r="E27" s="24"/>
      <c r="F27" s="13"/>
      <c r="G27" s="13"/>
      <c r="H27" s="13"/>
      <c r="I27" s="13"/>
      <c r="J27" s="20"/>
      <c r="K27" s="13"/>
      <c r="L27" s="13"/>
      <c r="M27" s="13"/>
      <c r="N27" s="13"/>
      <c r="O27" s="30"/>
      <c r="P27" s="31"/>
      <c r="Q27" s="32"/>
      <c r="R27" s="33"/>
      <c r="S27" s="18"/>
    </row>
    <row r="28" spans="1:19" ht="17.25" customHeight="1">
      <c r="A28" s="12"/>
      <c r="B28" s="13" t="s">
        <v>22</v>
      </c>
      <c r="C28" s="13"/>
      <c r="D28" s="13"/>
      <c r="E28" s="24" t="s">
        <v>4</v>
      </c>
      <c r="F28" s="13"/>
      <c r="G28" s="13"/>
      <c r="H28" s="13"/>
      <c r="I28" s="13"/>
      <c r="J28" s="20"/>
      <c r="K28" s="13"/>
      <c r="L28" s="13"/>
      <c r="M28" s="13"/>
      <c r="N28" s="13"/>
      <c r="O28" s="30"/>
      <c r="P28" s="31"/>
      <c r="Q28" s="32"/>
      <c r="R28" s="33"/>
      <c r="S28" s="18"/>
    </row>
    <row r="29" spans="1:19" ht="17.25" customHeight="1">
      <c r="A29" s="12"/>
      <c r="B29" s="13"/>
      <c r="C29" s="13"/>
      <c r="D29" s="13"/>
      <c r="E29" s="34"/>
      <c r="F29" s="35"/>
      <c r="G29" s="35"/>
      <c r="H29" s="35"/>
      <c r="I29" s="35"/>
      <c r="J29" s="36"/>
      <c r="K29" s="13"/>
      <c r="L29" s="13"/>
      <c r="M29" s="13"/>
      <c r="N29" s="13"/>
      <c r="O29" s="22"/>
      <c r="P29" s="22"/>
      <c r="Q29" s="22"/>
      <c r="R29" s="13"/>
      <c r="S29" s="18"/>
    </row>
    <row r="30" spans="1:19" ht="17.25" customHeight="1">
      <c r="A30" s="12"/>
      <c r="B30" s="13"/>
      <c r="C30" s="13"/>
      <c r="D30" s="13"/>
      <c r="E30" s="37" t="s">
        <v>23</v>
      </c>
      <c r="F30" s="13"/>
      <c r="G30" s="13" t="s">
        <v>24</v>
      </c>
      <c r="H30" s="13"/>
      <c r="I30" s="13"/>
      <c r="J30" s="13"/>
      <c r="K30" s="13"/>
      <c r="L30" s="13"/>
      <c r="M30" s="13"/>
      <c r="N30" s="13"/>
      <c r="O30" s="37" t="s">
        <v>25</v>
      </c>
      <c r="P30" s="22"/>
      <c r="Q30" s="22"/>
      <c r="R30" s="38"/>
      <c r="S30" s="18"/>
    </row>
    <row r="31" spans="1:19" ht="17.25" customHeight="1">
      <c r="A31" s="12"/>
      <c r="B31" s="13"/>
      <c r="C31" s="13"/>
      <c r="D31" s="13"/>
      <c r="E31" s="30"/>
      <c r="F31" s="13"/>
      <c r="G31" s="31"/>
      <c r="H31" s="39"/>
      <c r="I31" s="40"/>
      <c r="J31" s="13"/>
      <c r="K31" s="13"/>
      <c r="L31" s="13"/>
      <c r="M31" s="13"/>
      <c r="N31" s="13"/>
      <c r="O31" s="41" t="s">
        <v>26</v>
      </c>
      <c r="P31" s="22"/>
      <c r="Q31" s="22"/>
      <c r="R31" s="42"/>
      <c r="S31" s="18"/>
    </row>
    <row r="32" spans="1:19" ht="8.25" customHeight="1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5"/>
    </row>
    <row r="33" spans="1:19" ht="20.25" customHeight="1">
      <c r="A33" s="46"/>
      <c r="B33" s="47"/>
      <c r="C33" s="47"/>
      <c r="D33" s="47"/>
      <c r="E33" s="48" t="s">
        <v>27</v>
      </c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9"/>
    </row>
    <row r="34" spans="1:19" ht="20.25" customHeight="1">
      <c r="A34" s="50" t="s">
        <v>28</v>
      </c>
      <c r="B34" s="51"/>
      <c r="C34" s="51"/>
      <c r="D34" s="52"/>
      <c r="E34" s="53" t="s">
        <v>29</v>
      </c>
      <c r="F34" s="52"/>
      <c r="G34" s="53" t="s">
        <v>30</v>
      </c>
      <c r="H34" s="51"/>
      <c r="I34" s="52"/>
      <c r="J34" s="53" t="s">
        <v>31</v>
      </c>
      <c r="K34" s="51"/>
      <c r="L34" s="53" t="s">
        <v>32</v>
      </c>
      <c r="M34" s="51"/>
      <c r="N34" s="51"/>
      <c r="O34" s="52"/>
      <c r="P34" s="53" t="s">
        <v>33</v>
      </c>
      <c r="Q34" s="51"/>
      <c r="R34" s="51"/>
      <c r="S34" s="54"/>
    </row>
    <row r="35" spans="1:19" ht="20.25" customHeight="1">
      <c r="A35" s="55"/>
      <c r="B35" s="56"/>
      <c r="C35" s="56"/>
      <c r="D35" s="57">
        <v>0</v>
      </c>
      <c r="E35" s="58">
        <f>IF(D35=0,0,R47/D35)</f>
        <v>0</v>
      </c>
      <c r="F35" s="59"/>
      <c r="G35" s="60"/>
      <c r="H35" s="56"/>
      <c r="I35" s="57">
        <v>0</v>
      </c>
      <c r="J35" s="58">
        <f>IF(I35=0,0,R47/I35)</f>
        <v>0</v>
      </c>
      <c r="K35" s="61"/>
      <c r="L35" s="60"/>
      <c r="M35" s="56"/>
      <c r="N35" s="56"/>
      <c r="O35" s="57">
        <v>0</v>
      </c>
      <c r="P35" s="60"/>
      <c r="Q35" s="56"/>
      <c r="R35" s="62">
        <f>IF(O35=0,0,R47/O35)</f>
        <v>0</v>
      </c>
      <c r="S35" s="63"/>
    </row>
    <row r="36" spans="1:19" ht="20.25" customHeight="1">
      <c r="A36" s="46"/>
      <c r="B36" s="47"/>
      <c r="C36" s="47"/>
      <c r="D36" s="47"/>
      <c r="E36" s="48" t="s">
        <v>34</v>
      </c>
      <c r="F36" s="47"/>
      <c r="G36" s="47"/>
      <c r="H36" s="47"/>
      <c r="I36" s="47"/>
      <c r="J36" s="64" t="s">
        <v>35</v>
      </c>
      <c r="K36" s="47"/>
      <c r="L36" s="47"/>
      <c r="M36" s="47"/>
      <c r="N36" s="47"/>
      <c r="O36" s="47"/>
      <c r="P36" s="47"/>
      <c r="Q36" s="47"/>
      <c r="R36" s="47"/>
      <c r="S36" s="49"/>
    </row>
    <row r="37" spans="1:19" ht="20.25" customHeight="1">
      <c r="A37" s="65" t="s">
        <v>36</v>
      </c>
      <c r="B37" s="66"/>
      <c r="C37" s="67" t="s">
        <v>37</v>
      </c>
      <c r="D37" s="68"/>
      <c r="E37" s="68"/>
      <c r="F37" s="69"/>
      <c r="G37" s="65" t="s">
        <v>38</v>
      </c>
      <c r="H37" s="70"/>
      <c r="I37" s="67" t="s">
        <v>39</v>
      </c>
      <c r="J37" s="68"/>
      <c r="K37" s="68"/>
      <c r="L37" s="65" t="s">
        <v>40</v>
      </c>
      <c r="M37" s="70"/>
      <c r="N37" s="67" t="s">
        <v>41</v>
      </c>
      <c r="O37" s="68"/>
      <c r="P37" s="68"/>
      <c r="Q37" s="68"/>
      <c r="R37" s="68"/>
      <c r="S37" s="69"/>
    </row>
    <row r="38" spans="1:19" ht="20.25" customHeight="1">
      <c r="A38" s="71">
        <v>1</v>
      </c>
      <c r="B38" s="72" t="s">
        <v>42</v>
      </c>
      <c r="C38" s="17"/>
      <c r="D38" s="73" t="s">
        <v>43</v>
      </c>
      <c r="E38" s="74">
        <f>SUMIF(Rozpocet!O5:O173,8,Rozpocet!I5:I173)</f>
        <v>0</v>
      </c>
      <c r="F38" s="75"/>
      <c r="G38" s="71">
        <v>8</v>
      </c>
      <c r="H38" s="76" t="s">
        <v>44</v>
      </c>
      <c r="I38" s="33"/>
      <c r="J38" s="77">
        <v>0</v>
      </c>
      <c r="K38" s="78"/>
      <c r="L38" s="71">
        <v>13</v>
      </c>
      <c r="M38" s="31" t="s">
        <v>45</v>
      </c>
      <c r="N38" s="39"/>
      <c r="O38" s="39"/>
      <c r="P38" s="79">
        <f>M49</f>
        <v>21</v>
      </c>
      <c r="Q38" s="80" t="s">
        <v>46</v>
      </c>
      <c r="R38" s="74">
        <v>0</v>
      </c>
      <c r="S38" s="75"/>
    </row>
    <row r="39" spans="1:19" ht="20.25" customHeight="1">
      <c r="A39" s="71">
        <v>2</v>
      </c>
      <c r="B39" s="81"/>
      <c r="C39" s="36"/>
      <c r="D39" s="73" t="s">
        <v>47</v>
      </c>
      <c r="E39" s="74">
        <f>SUMIF(Rozpocet!O10:O173,4,Rozpocet!I10:I173)</f>
        <v>0</v>
      </c>
      <c r="F39" s="75"/>
      <c r="G39" s="71">
        <v>9</v>
      </c>
      <c r="H39" s="13" t="s">
        <v>48</v>
      </c>
      <c r="I39" s="73"/>
      <c r="J39" s="77">
        <v>0</v>
      </c>
      <c r="K39" s="78"/>
      <c r="L39" s="71">
        <v>14</v>
      </c>
      <c r="M39" s="31" t="s">
        <v>49</v>
      </c>
      <c r="N39" s="39"/>
      <c r="O39" s="39"/>
      <c r="P39" s="79">
        <f>M49</f>
        <v>21</v>
      </c>
      <c r="Q39" s="80" t="s">
        <v>46</v>
      </c>
      <c r="R39" s="74">
        <v>0</v>
      </c>
      <c r="S39" s="75"/>
    </row>
    <row r="40" spans="1:19" ht="20.25" customHeight="1">
      <c r="A40" s="71">
        <v>3</v>
      </c>
      <c r="B40" s="72" t="s">
        <v>50</v>
      </c>
      <c r="C40" s="17"/>
      <c r="D40" s="73" t="s">
        <v>43</v>
      </c>
      <c r="E40" s="74">
        <f>SUMIF(Rozpocet!O11:O173,32,Rozpocet!I11:I173)</f>
        <v>0</v>
      </c>
      <c r="F40" s="75"/>
      <c r="G40" s="71">
        <v>10</v>
      </c>
      <c r="H40" s="76" t="s">
        <v>51</v>
      </c>
      <c r="I40" s="33"/>
      <c r="J40" s="77">
        <v>0</v>
      </c>
      <c r="K40" s="78"/>
      <c r="L40" s="71">
        <v>15</v>
      </c>
      <c r="M40" s="31" t="s">
        <v>52</v>
      </c>
      <c r="N40" s="39"/>
      <c r="O40" s="39"/>
      <c r="P40" s="79">
        <f>M49</f>
        <v>21</v>
      </c>
      <c r="Q40" s="80" t="s">
        <v>46</v>
      </c>
      <c r="R40" s="74">
        <v>0</v>
      </c>
      <c r="S40" s="75"/>
    </row>
    <row r="41" spans="1:19" ht="20.25" customHeight="1">
      <c r="A41" s="71">
        <v>4</v>
      </c>
      <c r="B41" s="81"/>
      <c r="C41" s="36"/>
      <c r="D41" s="73" t="s">
        <v>47</v>
      </c>
      <c r="E41" s="74">
        <f>SUMIF(Rozpocet!O12:O173,16,Rozpocet!I12:I173)+SUMIF(Rozpocet!O12:O173,128,Rozpocet!I12:I173)</f>
        <v>0</v>
      </c>
      <c r="F41" s="75"/>
      <c r="G41" s="71">
        <v>11</v>
      </c>
      <c r="H41" s="76"/>
      <c r="I41" s="33"/>
      <c r="J41" s="77">
        <v>0</v>
      </c>
      <c r="K41" s="78"/>
      <c r="L41" s="71">
        <v>16</v>
      </c>
      <c r="M41" s="31" t="s">
        <v>53</v>
      </c>
      <c r="N41" s="39"/>
      <c r="O41" s="39"/>
      <c r="P41" s="79">
        <f>M49</f>
        <v>21</v>
      </c>
      <c r="Q41" s="80" t="s">
        <v>46</v>
      </c>
      <c r="R41" s="74">
        <v>0</v>
      </c>
      <c r="S41" s="75"/>
    </row>
    <row r="42" spans="1:19" ht="20.25" customHeight="1">
      <c r="A42" s="71">
        <v>5</v>
      </c>
      <c r="B42" s="72" t="s">
        <v>54</v>
      </c>
      <c r="C42" s="17"/>
      <c r="D42" s="73" t="s">
        <v>43</v>
      </c>
      <c r="E42" s="74">
        <f>SUMIF(Rozpocet!O13:O173,256,Rozpocet!I13:I173)</f>
        <v>0</v>
      </c>
      <c r="F42" s="75"/>
      <c r="G42" s="82"/>
      <c r="H42" s="39"/>
      <c r="I42" s="33"/>
      <c r="J42" s="83"/>
      <c r="K42" s="78"/>
      <c r="L42" s="71">
        <v>17</v>
      </c>
      <c r="M42" s="31" t="s">
        <v>55</v>
      </c>
      <c r="N42" s="39"/>
      <c r="O42" s="39"/>
      <c r="P42" s="79">
        <f>M49</f>
        <v>21</v>
      </c>
      <c r="Q42" s="80" t="s">
        <v>46</v>
      </c>
      <c r="R42" s="74">
        <v>0</v>
      </c>
      <c r="S42" s="75"/>
    </row>
    <row r="43" spans="1:19" ht="20.25" customHeight="1">
      <c r="A43" s="71">
        <v>6</v>
      </c>
      <c r="B43" s="81"/>
      <c r="C43" s="36"/>
      <c r="D43" s="73" t="s">
        <v>47</v>
      </c>
      <c r="E43" s="74">
        <f>SUMIF(Rozpocet!O14:O173,64,Rozpocet!I14:I173)</f>
        <v>0</v>
      </c>
      <c r="F43" s="75"/>
      <c r="G43" s="82"/>
      <c r="H43" s="39"/>
      <c r="I43" s="33"/>
      <c r="J43" s="83"/>
      <c r="K43" s="78"/>
      <c r="L43" s="71">
        <v>18</v>
      </c>
      <c r="M43" s="76" t="s">
        <v>56</v>
      </c>
      <c r="N43" s="39"/>
      <c r="O43" s="39"/>
      <c r="P43" s="39"/>
      <c r="Q43" s="33"/>
      <c r="R43" s="74">
        <f>SUMIF(Rozpocet!O14:O173,1024,Rozpocet!I14:I173)</f>
        <v>0</v>
      </c>
      <c r="S43" s="75"/>
    </row>
    <row r="44" spans="1:19" ht="20.25" customHeight="1">
      <c r="A44" s="71">
        <v>7</v>
      </c>
      <c r="B44" s="84" t="s">
        <v>57</v>
      </c>
      <c r="C44" s="39"/>
      <c r="D44" s="33"/>
      <c r="E44" s="85">
        <f>SUM(E38:E43)</f>
        <v>0</v>
      </c>
      <c r="F44" s="49"/>
      <c r="G44" s="71">
        <v>12</v>
      </c>
      <c r="H44" s="84" t="s">
        <v>58</v>
      </c>
      <c r="I44" s="33"/>
      <c r="J44" s="86">
        <f>SUM(J38:J41)</f>
        <v>0</v>
      </c>
      <c r="K44" s="87"/>
      <c r="L44" s="71">
        <v>19</v>
      </c>
      <c r="M44" s="72" t="s">
        <v>59</v>
      </c>
      <c r="N44" s="29"/>
      <c r="O44" s="29"/>
      <c r="P44" s="29"/>
      <c r="Q44" s="88"/>
      <c r="R44" s="85">
        <f>SUM(R38:R43)</f>
        <v>0</v>
      </c>
      <c r="S44" s="49"/>
    </row>
    <row r="45" spans="1:19" ht="20.25" customHeight="1">
      <c r="A45" s="89">
        <v>20</v>
      </c>
      <c r="B45" s="90" t="s">
        <v>60</v>
      </c>
      <c r="C45" s="91"/>
      <c r="D45" s="92"/>
      <c r="E45" s="93">
        <f>SUMIF(Rozpocet!O14:O173,512,Rozpocet!I14:I173)</f>
        <v>0</v>
      </c>
      <c r="F45" s="45"/>
      <c r="G45" s="89">
        <v>21</v>
      </c>
      <c r="H45" s="90" t="s">
        <v>61</v>
      </c>
      <c r="I45" s="92"/>
      <c r="J45" s="94">
        <v>0</v>
      </c>
      <c r="K45" s="95">
        <f>M49</f>
        <v>21</v>
      </c>
      <c r="L45" s="89">
        <v>22</v>
      </c>
      <c r="M45" s="90" t="s">
        <v>62</v>
      </c>
      <c r="N45" s="91"/>
      <c r="O45" s="91"/>
      <c r="P45" s="91"/>
      <c r="Q45" s="92"/>
      <c r="R45" s="93">
        <f>SUMIF(Rozpocet!O14:O173,"&lt;4",Rozpocet!I14:I173)+SUMIF(Rozpocet!O14:O173,"&gt;1024",Rozpocet!I14:I173)</f>
        <v>0</v>
      </c>
      <c r="S45" s="45"/>
    </row>
    <row r="46" spans="1:19" ht="20.25" customHeight="1">
      <c r="A46" s="96" t="s">
        <v>21</v>
      </c>
      <c r="B46" s="10"/>
      <c r="C46" s="10"/>
      <c r="D46" s="10"/>
      <c r="E46" s="10"/>
      <c r="F46" s="97"/>
      <c r="G46" s="98"/>
      <c r="H46" s="10"/>
      <c r="I46" s="10"/>
      <c r="J46" s="10"/>
      <c r="K46" s="10"/>
      <c r="L46" s="65" t="s">
        <v>63</v>
      </c>
      <c r="M46" s="52"/>
      <c r="N46" s="67" t="s">
        <v>64</v>
      </c>
      <c r="O46" s="51"/>
      <c r="P46" s="51"/>
      <c r="Q46" s="51"/>
      <c r="R46" s="51"/>
      <c r="S46" s="54"/>
    </row>
    <row r="47" spans="1:19" ht="20.25" customHeight="1">
      <c r="A47" s="12"/>
      <c r="B47" s="13"/>
      <c r="C47" s="13"/>
      <c r="D47" s="13"/>
      <c r="E47" s="13"/>
      <c r="F47" s="20"/>
      <c r="G47" s="99"/>
      <c r="H47" s="13"/>
      <c r="I47" s="13"/>
      <c r="J47" s="13"/>
      <c r="K47" s="13"/>
      <c r="L47" s="71">
        <v>23</v>
      </c>
      <c r="M47" s="76" t="s">
        <v>65</v>
      </c>
      <c r="N47" s="39"/>
      <c r="O47" s="39"/>
      <c r="P47" s="39"/>
      <c r="Q47" s="75"/>
      <c r="R47" s="85">
        <f>ROUND(E44+J44+R44+E45+J45+R45,2)</f>
        <v>0</v>
      </c>
      <c r="S47" s="100">
        <f>E44+J44+R44+E45+J45+R45</f>
        <v>0</v>
      </c>
    </row>
    <row r="48" spans="1:19" ht="20.25" customHeight="1">
      <c r="A48" s="101" t="s">
        <v>66</v>
      </c>
      <c r="B48" s="35"/>
      <c r="C48" s="35"/>
      <c r="D48" s="35"/>
      <c r="E48" s="35"/>
      <c r="F48" s="36"/>
      <c r="G48" s="102" t="s">
        <v>67</v>
      </c>
      <c r="H48" s="35"/>
      <c r="I48" s="35"/>
      <c r="J48" s="35"/>
      <c r="K48" s="35"/>
      <c r="L48" s="71">
        <v>24</v>
      </c>
      <c r="M48" s="103">
        <v>15</v>
      </c>
      <c r="N48" s="36" t="s">
        <v>46</v>
      </c>
      <c r="O48" s="104">
        <f>R47-O49</f>
        <v>0</v>
      </c>
      <c r="P48" s="39" t="s">
        <v>68</v>
      </c>
      <c r="Q48" s="33"/>
      <c r="R48" s="105">
        <f>ROUNDUP(O48*M48/100,1)</f>
        <v>0</v>
      </c>
      <c r="S48" s="106">
        <f>O48*M48/100</f>
        <v>0</v>
      </c>
    </row>
    <row r="49" spans="1:19" ht="20.25" customHeight="1">
      <c r="A49" s="107" t="s">
        <v>20</v>
      </c>
      <c r="B49" s="29"/>
      <c r="C49" s="29"/>
      <c r="D49" s="29"/>
      <c r="E49" s="29"/>
      <c r="F49" s="17"/>
      <c r="G49" s="108"/>
      <c r="H49" s="29"/>
      <c r="I49" s="29"/>
      <c r="J49" s="29"/>
      <c r="K49" s="29"/>
      <c r="L49" s="71">
        <v>25</v>
      </c>
      <c r="M49" s="109">
        <v>21</v>
      </c>
      <c r="N49" s="33" t="s">
        <v>46</v>
      </c>
      <c r="O49" s="104">
        <f>ROUND(SUMIF(Rozpocet!N14:N173,M49,Rozpocet!I14:I173)+SUMIF(P38:P42,M49,R38:R42)+IF(K45=M49,J45,0),2)</f>
        <v>0</v>
      </c>
      <c r="P49" s="39" t="s">
        <v>68</v>
      </c>
      <c r="Q49" s="33"/>
      <c r="R49" s="74">
        <f>ROUNDUP(O49*M49/100,1)</f>
        <v>0</v>
      </c>
      <c r="S49" s="110">
        <f>O49*M49/100</f>
        <v>0</v>
      </c>
    </row>
    <row r="50" spans="1:19" ht="20.25" customHeight="1">
      <c r="A50" s="12"/>
      <c r="B50" s="13"/>
      <c r="C50" s="13"/>
      <c r="D50" s="13"/>
      <c r="E50" s="13"/>
      <c r="F50" s="20"/>
      <c r="G50" s="99"/>
      <c r="H50" s="13"/>
      <c r="I50" s="13"/>
      <c r="J50" s="13"/>
      <c r="K50" s="13"/>
      <c r="L50" s="89">
        <v>26</v>
      </c>
      <c r="M50" s="111" t="s">
        <v>69</v>
      </c>
      <c r="N50" s="91"/>
      <c r="O50" s="91"/>
      <c r="P50" s="91"/>
      <c r="Q50" s="112"/>
      <c r="R50" s="113">
        <f>R47+R48+R49</f>
        <v>0</v>
      </c>
      <c r="S50" s="114"/>
    </row>
    <row r="51" spans="1:19" ht="20.25" customHeight="1">
      <c r="A51" s="101" t="s">
        <v>66</v>
      </c>
      <c r="B51" s="35"/>
      <c r="C51" s="35"/>
      <c r="D51" s="35"/>
      <c r="E51" s="35"/>
      <c r="F51" s="36"/>
      <c r="G51" s="102" t="s">
        <v>67</v>
      </c>
      <c r="H51" s="35"/>
      <c r="I51" s="35"/>
      <c r="J51" s="35"/>
      <c r="K51" s="35"/>
      <c r="L51" s="65" t="s">
        <v>70</v>
      </c>
      <c r="M51" s="52"/>
      <c r="N51" s="67" t="s">
        <v>71</v>
      </c>
      <c r="O51" s="51"/>
      <c r="P51" s="51"/>
      <c r="Q51" s="51"/>
      <c r="R51" s="115"/>
      <c r="S51" s="54"/>
    </row>
    <row r="52" spans="1:19" ht="20.25" customHeight="1">
      <c r="A52" s="107" t="s">
        <v>22</v>
      </c>
      <c r="B52" s="29"/>
      <c r="C52" s="29"/>
      <c r="D52" s="29"/>
      <c r="E52" s="29"/>
      <c r="F52" s="17"/>
      <c r="G52" s="108"/>
      <c r="H52" s="29"/>
      <c r="I52" s="29"/>
      <c r="J52" s="29"/>
      <c r="K52" s="29"/>
      <c r="L52" s="71">
        <v>27</v>
      </c>
      <c r="M52" s="76" t="s">
        <v>72</v>
      </c>
      <c r="N52" s="39"/>
      <c r="O52" s="39"/>
      <c r="P52" s="39"/>
      <c r="Q52" s="33"/>
      <c r="R52" s="74">
        <v>0</v>
      </c>
      <c r="S52" s="75"/>
    </row>
    <row r="53" spans="1:19" ht="20.25" customHeight="1">
      <c r="A53" s="12"/>
      <c r="B53" s="13"/>
      <c r="C53" s="13"/>
      <c r="D53" s="13"/>
      <c r="E53" s="13"/>
      <c r="F53" s="20"/>
      <c r="G53" s="99"/>
      <c r="H53" s="13"/>
      <c r="I53" s="13"/>
      <c r="J53" s="13"/>
      <c r="K53" s="13"/>
      <c r="L53" s="71">
        <v>28</v>
      </c>
      <c r="M53" s="76" t="s">
        <v>73</v>
      </c>
      <c r="N53" s="39"/>
      <c r="O53" s="39"/>
      <c r="P53" s="39"/>
      <c r="Q53" s="33"/>
      <c r="R53" s="74">
        <v>0</v>
      </c>
      <c r="S53" s="75"/>
    </row>
    <row r="54" spans="1:19" ht="20.25" customHeight="1">
      <c r="A54" s="116" t="s">
        <v>66</v>
      </c>
      <c r="B54" s="44"/>
      <c r="C54" s="44"/>
      <c r="D54" s="44"/>
      <c r="E54" s="44"/>
      <c r="F54" s="117"/>
      <c r="G54" s="118" t="s">
        <v>67</v>
      </c>
      <c r="H54" s="44"/>
      <c r="I54" s="44"/>
      <c r="J54" s="44"/>
      <c r="K54" s="44"/>
      <c r="L54" s="89">
        <v>29</v>
      </c>
      <c r="M54" s="90" t="s">
        <v>74</v>
      </c>
      <c r="N54" s="91"/>
      <c r="O54" s="91"/>
      <c r="P54" s="91"/>
      <c r="Q54" s="92"/>
      <c r="R54" s="58">
        <v>0</v>
      </c>
      <c r="S54" s="119"/>
    </row>
  </sheetData>
  <sheetProtection selectLockedCells="1" selectUnlockedCells="1"/>
  <mergeCells count="4">
    <mergeCell ref="E5:J5"/>
    <mergeCell ref="E7:J7"/>
    <mergeCell ref="E9:J9"/>
    <mergeCell ref="P9:R9"/>
  </mergeCells>
  <printOptions verticalCentered="1"/>
  <pageMargins left="0.5902777777777778" right="0.5902777777777778" top="0.9055555555555556" bottom="0.9055555555555556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showGridLines="0" workbookViewId="0" topLeftCell="A1">
      <pane ySplit="13" topLeftCell="A14" activePane="bottomLeft" state="frozen"/>
      <selection pane="topLeft" activeCell="A1" sqref="A1"/>
      <selection pane="bottomLeft" activeCell="A1" sqref="A1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20" t="s">
        <v>75</v>
      </c>
      <c r="B1" s="121"/>
      <c r="C1" s="121"/>
      <c r="D1" s="121"/>
      <c r="E1" s="121"/>
    </row>
    <row r="2" spans="1:5" ht="12" customHeight="1">
      <c r="A2" s="122" t="s">
        <v>76</v>
      </c>
      <c r="B2" s="123" t="str">
        <f>'Krycí list'!E5</f>
        <v>Ostravská univerzita v Ostravě</v>
      </c>
      <c r="C2" s="124"/>
      <c r="D2" s="124"/>
      <c r="E2" s="124"/>
    </row>
    <row r="3" spans="1:5" ht="12" customHeight="1">
      <c r="A3" s="122" t="s">
        <v>77</v>
      </c>
      <c r="B3" s="123" t="str">
        <f>'Krycí list'!E7</f>
        <v>Stavební úpravy objektu Českobratrská 16</v>
      </c>
      <c r="C3" s="125"/>
      <c r="D3" s="123"/>
      <c r="E3" s="126"/>
    </row>
    <row r="4" spans="1:5" ht="12" customHeight="1">
      <c r="A4" s="122" t="s">
        <v>78</v>
      </c>
      <c r="B4" s="123" t="str">
        <f>'Krycí list'!E9</f>
        <v>D.1.4.1 – ústřední vytápění</v>
      </c>
      <c r="C4" s="125"/>
      <c r="D4" s="123"/>
      <c r="E4" s="126"/>
    </row>
    <row r="5" spans="1:5" ht="12" customHeight="1">
      <c r="A5" s="123" t="s">
        <v>79</v>
      </c>
      <c r="B5" s="123" t="str">
        <f>'Krycí list'!P5</f>
        <v> </v>
      </c>
      <c r="C5" s="125"/>
      <c r="D5" s="123"/>
      <c r="E5" s="126"/>
    </row>
    <row r="6" spans="1:5" ht="6" customHeight="1">
      <c r="A6" s="123"/>
      <c r="B6" s="123"/>
      <c r="C6" s="125"/>
      <c r="D6" s="123"/>
      <c r="E6" s="126"/>
    </row>
    <row r="7" spans="1:5" ht="12" customHeight="1">
      <c r="A7" s="123" t="s">
        <v>80</v>
      </c>
      <c r="B7" s="123" t="str">
        <f>'Krycí list'!E26</f>
        <v> </v>
      </c>
      <c r="C7" s="125"/>
      <c r="D7" s="123"/>
      <c r="E7" s="126"/>
    </row>
    <row r="8" spans="1:5" ht="12" customHeight="1">
      <c r="A8" s="123" t="s">
        <v>81</v>
      </c>
      <c r="B8" s="123" t="str">
        <f>'Krycí list'!E28</f>
        <v> </v>
      </c>
      <c r="C8" s="125"/>
      <c r="D8" s="123"/>
      <c r="E8" s="126"/>
    </row>
    <row r="9" spans="1:5" ht="12" customHeight="1">
      <c r="A9" s="123" t="s">
        <v>82</v>
      </c>
      <c r="B9" s="123" t="s">
        <v>26</v>
      </c>
      <c r="C9" s="125"/>
      <c r="D9" s="123"/>
      <c r="E9" s="126"/>
    </row>
    <row r="10" spans="1:5" ht="6" customHeight="1">
      <c r="A10" s="121"/>
      <c r="B10" s="121"/>
      <c r="C10" s="121"/>
      <c r="D10" s="121"/>
      <c r="E10" s="121"/>
    </row>
    <row r="11" spans="1:5" ht="12" customHeight="1">
      <c r="A11" s="127" t="s">
        <v>83</v>
      </c>
      <c r="B11" s="128" t="s">
        <v>84</v>
      </c>
      <c r="C11" s="129" t="s">
        <v>85</v>
      </c>
      <c r="D11" s="130" t="s">
        <v>86</v>
      </c>
      <c r="E11" s="129" t="s">
        <v>87</v>
      </c>
    </row>
    <row r="12" spans="1:5" ht="12" customHeight="1">
      <c r="A12" s="131">
        <v>1</v>
      </c>
      <c r="B12" s="132">
        <v>2</v>
      </c>
      <c r="C12" s="133">
        <v>3</v>
      </c>
      <c r="D12" s="134">
        <v>4</v>
      </c>
      <c r="E12" s="133">
        <v>5</v>
      </c>
    </row>
    <row r="13" spans="1:5" ht="3.75" customHeight="1">
      <c r="A13" s="135"/>
      <c r="B13" s="136"/>
      <c r="C13" s="136"/>
      <c r="D13" s="136"/>
      <c r="E13" s="137"/>
    </row>
    <row r="14" spans="1:5" s="142" customFormat="1" ht="12.75" customHeight="1">
      <c r="A14" s="138" t="str">
        <f>Rozpocet!D14</f>
        <v>HSV</v>
      </c>
      <c r="B14" s="139" t="str">
        <f>Rozpocet!E14</f>
        <v>Práce a dodávky HSV</v>
      </c>
      <c r="C14" s="140">
        <f>Rozpocet!I14</f>
        <v>0</v>
      </c>
      <c r="D14" s="141">
        <f>Rozpocet!K14</f>
        <v>0</v>
      </c>
      <c r="E14" s="141">
        <f>Rozpocet!M14</f>
        <v>0</v>
      </c>
    </row>
    <row r="15" spans="1:5" s="142" customFormat="1" ht="12.75" customHeight="1">
      <c r="A15" s="143" t="str">
        <f>Rozpocet!D15</f>
        <v>9</v>
      </c>
      <c r="B15" s="144" t="str">
        <f>Rozpocet!E15</f>
        <v>Ostatní konstrukce a práce-bourání</v>
      </c>
      <c r="C15" s="145">
        <f>Rozpocet!I15</f>
        <v>0</v>
      </c>
      <c r="D15" s="146">
        <f>Rozpocet!K15</f>
        <v>0</v>
      </c>
      <c r="E15" s="146">
        <f>Rozpocet!M15</f>
        <v>0</v>
      </c>
    </row>
    <row r="16" spans="1:5" s="142" customFormat="1" ht="12.75" customHeight="1">
      <c r="A16" s="143" t="str">
        <f>Rozpocet!D16</f>
        <v>97</v>
      </c>
      <c r="B16" s="144" t="str">
        <f>Rozpocet!E16</f>
        <v>Prorážení otvorů a ostatní bourací práce</v>
      </c>
      <c r="C16" s="145">
        <f>Rozpocet!I16</f>
        <v>0</v>
      </c>
      <c r="D16" s="146">
        <f>Rozpocet!K16</f>
        <v>0</v>
      </c>
      <c r="E16" s="146">
        <f>Rozpocet!M16</f>
        <v>0</v>
      </c>
    </row>
    <row r="17" spans="1:5" s="142" customFormat="1" ht="12.75" customHeight="1">
      <c r="A17" s="138" t="str">
        <f>Rozpocet!D22</f>
        <v>PSV</v>
      </c>
      <c r="B17" s="139" t="str">
        <f>Rozpocet!E22</f>
        <v>Práce a dodávky PSV</v>
      </c>
      <c r="C17" s="140">
        <f>Rozpocet!I22</f>
        <v>0</v>
      </c>
      <c r="D17" s="141">
        <f>Rozpocet!K22</f>
        <v>11.47669</v>
      </c>
      <c r="E17" s="141">
        <f>Rozpocet!M22</f>
        <v>30.438000000000002</v>
      </c>
    </row>
    <row r="18" spans="1:5" s="142" customFormat="1" ht="12.75" customHeight="1">
      <c r="A18" s="143" t="str">
        <f>Rozpocet!D23</f>
        <v>713</v>
      </c>
      <c r="B18" s="144" t="str">
        <f>Rozpocet!E23</f>
        <v>Izolace tepelné</v>
      </c>
      <c r="C18" s="145">
        <f>Rozpocet!I23</f>
        <v>0</v>
      </c>
      <c r="D18" s="146">
        <f>Rozpocet!K23</f>
        <v>0.55373</v>
      </c>
      <c r="E18" s="146">
        <f>Rozpocet!M23</f>
        <v>5.0061</v>
      </c>
    </row>
    <row r="19" spans="1:5" s="142" customFormat="1" ht="12.75" customHeight="1">
      <c r="A19" s="143" t="str">
        <f>Rozpocet!D34</f>
        <v>727</v>
      </c>
      <c r="B19" s="144" t="str">
        <f>Rozpocet!E34</f>
        <v>Zdravotechnika - požární ochrana</v>
      </c>
      <c r="C19" s="145">
        <f>Rozpocet!I34</f>
        <v>0</v>
      </c>
      <c r="D19" s="146">
        <f>Rozpocet!K34</f>
        <v>0.09599999999999999</v>
      </c>
      <c r="E19" s="146">
        <f>Rozpocet!M34</f>
        <v>0</v>
      </c>
    </row>
    <row r="20" spans="1:5" s="142" customFormat="1" ht="12.75" customHeight="1">
      <c r="A20" s="143" t="str">
        <f>Rozpocet!D36</f>
        <v>732</v>
      </c>
      <c r="B20" s="144" t="str">
        <f>Rozpocet!E36</f>
        <v>Ústřední vytápění - strojovny</v>
      </c>
      <c r="C20" s="145">
        <f>Rozpocet!I36</f>
        <v>0</v>
      </c>
      <c r="D20" s="146">
        <f>Rozpocet!K36</f>
        <v>0.06711</v>
      </c>
      <c r="E20" s="146">
        <f>Rozpocet!M36</f>
        <v>0.14700000000000002</v>
      </c>
    </row>
    <row r="21" spans="1:5" s="142" customFormat="1" ht="12.75" customHeight="1">
      <c r="A21" s="143" t="str">
        <f>Rozpocet!D49</f>
        <v>733</v>
      </c>
      <c r="B21" s="144" t="str">
        <f>Rozpocet!E49</f>
        <v>Ústřední vytápění - potrubí</v>
      </c>
      <c r="C21" s="145">
        <f>Rozpocet!I49</f>
        <v>0</v>
      </c>
      <c r="D21" s="146">
        <f>Rozpocet!K49</f>
        <v>3.6023899999999998</v>
      </c>
      <c r="E21" s="146">
        <f>Rozpocet!M49</f>
        <v>17.2405</v>
      </c>
    </row>
    <row r="22" spans="1:5" s="142" customFormat="1" ht="12.75" customHeight="1">
      <c r="A22" s="143" t="str">
        <f>Rozpocet!D64</f>
        <v>734</v>
      </c>
      <c r="B22" s="144" t="str">
        <f>Rozpocet!E64</f>
        <v>Ústřední vytápění - armatury</v>
      </c>
      <c r="C22" s="145">
        <f>Rozpocet!I64</f>
        <v>0</v>
      </c>
      <c r="D22" s="146">
        <f>Rozpocet!K64</f>
        <v>0.61783</v>
      </c>
      <c r="E22" s="146">
        <f>Rozpocet!M64</f>
        <v>0</v>
      </c>
    </row>
    <row r="23" spans="1:5" s="142" customFormat="1" ht="12.75" customHeight="1">
      <c r="A23" s="143" t="str">
        <f>Rozpocet!D117</f>
        <v>735</v>
      </c>
      <c r="B23" s="144" t="str">
        <f>Rozpocet!E117</f>
        <v>Ústřední vytápění - otopná tělesa</v>
      </c>
      <c r="C23" s="145">
        <f>Rozpocet!I117</f>
        <v>0</v>
      </c>
      <c r="D23" s="146">
        <f>Rozpocet!K117</f>
        <v>6.2547500000000005</v>
      </c>
      <c r="E23" s="146">
        <f>Rozpocet!M117</f>
        <v>8.044400000000001</v>
      </c>
    </row>
    <row r="24" spans="1:5" s="142" customFormat="1" ht="12.75" customHeight="1">
      <c r="A24" s="143" t="str">
        <f>Rozpocet!D171</f>
        <v>783</v>
      </c>
      <c r="B24" s="144" t="str">
        <f>Rozpocet!E171</f>
        <v>Dokončovací práce - nátěry</v>
      </c>
      <c r="C24" s="145">
        <f>Rozpocet!I171</f>
        <v>0</v>
      </c>
      <c r="D24" s="146">
        <f>Rozpocet!K171</f>
        <v>0.28488</v>
      </c>
      <c r="E24" s="146">
        <f>Rozpocet!M171</f>
        <v>0</v>
      </c>
    </row>
    <row r="25" spans="2:5" s="147" customFormat="1" ht="12.75" customHeight="1">
      <c r="B25" s="148" t="s">
        <v>88</v>
      </c>
      <c r="C25" s="149">
        <f>Rozpocet!I173</f>
        <v>0</v>
      </c>
      <c r="D25" s="150">
        <f>Rozpocet!K173</f>
        <v>11.47669</v>
      </c>
      <c r="E25" s="150">
        <f>Rozpocet!M173</f>
        <v>30.438000000000002</v>
      </c>
    </row>
  </sheetData>
  <sheetProtection selectLockedCells="1" selectUnlockedCells="1"/>
  <printOptions horizontalCentered="1"/>
  <pageMargins left="1.1020833333333333" right="1.1020833333333333" top="0.7875" bottom="0.7875" header="0.5118055555555555" footer="0.5118055555555555"/>
  <pageSetup horizontalDpi="300" verticalDpi="300" orientation="portrait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73"/>
  <sheetViews>
    <sheetView showGridLines="0" tabSelected="1" workbookViewId="0" topLeftCell="A1">
      <pane ySplit="13" topLeftCell="A110" activePane="bottomLeft" state="frozen"/>
      <selection pane="topLeft" activeCell="A1" sqref="A1"/>
      <selection pane="bottomLeft" activeCell="V122" sqref="V122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4.7109375" style="1" customWidth="1"/>
    <col min="4" max="4" width="12.7109375" style="1" customWidth="1"/>
    <col min="5" max="5" width="55.57421875" style="1" customWidth="1"/>
    <col min="6" max="6" width="4.7109375" style="1" customWidth="1"/>
    <col min="7" max="7" width="9.8515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20" width="0" style="1" hidden="1" customWidth="1"/>
    <col min="21" max="16384" width="9.140625" style="1" customWidth="1"/>
  </cols>
  <sheetData>
    <row r="1" spans="1:20" ht="18" customHeight="1">
      <c r="A1" s="120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2"/>
      <c r="P1" s="152"/>
      <c r="Q1" s="151"/>
      <c r="R1" s="151"/>
      <c r="S1" s="151"/>
      <c r="T1" s="151"/>
    </row>
    <row r="2" spans="1:20" ht="11.25" customHeight="1">
      <c r="A2" s="122" t="s">
        <v>76</v>
      </c>
      <c r="B2" s="123"/>
      <c r="C2" s="123" t="str">
        <f>'Krycí list'!E5</f>
        <v>Ostravská univerzita v Ostravě</v>
      </c>
      <c r="D2" s="123"/>
      <c r="E2" s="123"/>
      <c r="F2" s="123"/>
      <c r="G2" s="123"/>
      <c r="H2" s="123"/>
      <c r="I2" s="123"/>
      <c r="J2" s="123"/>
      <c r="K2" s="123"/>
      <c r="L2" s="151"/>
      <c r="M2" s="151"/>
      <c r="N2" s="151"/>
      <c r="O2" s="152"/>
      <c r="P2" s="152"/>
      <c r="Q2" s="151"/>
      <c r="R2" s="151"/>
      <c r="S2" s="151"/>
      <c r="T2" s="151"/>
    </row>
    <row r="3" spans="1:20" ht="11.25" customHeight="1">
      <c r="A3" s="122" t="s">
        <v>77</v>
      </c>
      <c r="B3" s="123"/>
      <c r="C3" s="123" t="str">
        <f>'Krycí list'!E7</f>
        <v>Stavební úpravy objektu Českobratrská 16</v>
      </c>
      <c r="D3" s="123"/>
      <c r="E3" s="123"/>
      <c r="F3" s="123"/>
      <c r="G3" s="123"/>
      <c r="H3" s="123"/>
      <c r="I3" s="123"/>
      <c r="J3" s="123"/>
      <c r="K3" s="123"/>
      <c r="L3" s="151"/>
      <c r="M3" s="151"/>
      <c r="N3" s="151"/>
      <c r="O3" s="152"/>
      <c r="P3" s="152"/>
      <c r="Q3" s="151"/>
      <c r="R3" s="151"/>
      <c r="S3" s="151"/>
      <c r="T3" s="151"/>
    </row>
    <row r="4" spans="1:20" ht="11.25" customHeight="1">
      <c r="A4" s="122" t="s">
        <v>78</v>
      </c>
      <c r="B4" s="123"/>
      <c r="C4" s="123" t="str">
        <f>'Krycí list'!E9</f>
        <v>D.1.4.1 – ústřední vytápění</v>
      </c>
      <c r="D4" s="123"/>
      <c r="E4" s="123"/>
      <c r="F4" s="123"/>
      <c r="G4" s="123"/>
      <c r="H4" s="123"/>
      <c r="I4" s="123"/>
      <c r="J4" s="123"/>
      <c r="K4" s="123"/>
      <c r="L4" s="151"/>
      <c r="M4" s="151"/>
      <c r="N4" s="151"/>
      <c r="O4" s="152"/>
      <c r="P4" s="152"/>
      <c r="Q4" s="151"/>
      <c r="R4" s="151"/>
      <c r="S4" s="151"/>
      <c r="T4" s="151"/>
    </row>
    <row r="5" spans="1:20" ht="11.25" customHeight="1">
      <c r="A5" s="123" t="s">
        <v>90</v>
      </c>
      <c r="B5" s="123"/>
      <c r="C5" s="123" t="str">
        <f>'Krycí list'!P5</f>
        <v> </v>
      </c>
      <c r="D5" s="123"/>
      <c r="E5" s="123"/>
      <c r="F5" s="123"/>
      <c r="G5" s="123"/>
      <c r="H5" s="123"/>
      <c r="I5" s="123"/>
      <c r="J5" s="123"/>
      <c r="K5" s="123"/>
      <c r="L5" s="151"/>
      <c r="M5" s="151"/>
      <c r="N5" s="151"/>
      <c r="O5" s="152"/>
      <c r="P5" s="152"/>
      <c r="Q5" s="151"/>
      <c r="R5" s="151"/>
      <c r="S5" s="151"/>
      <c r="T5" s="151"/>
    </row>
    <row r="6" spans="1:20" ht="6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51"/>
      <c r="M6" s="151"/>
      <c r="N6" s="151"/>
      <c r="O6" s="152"/>
      <c r="P6" s="152"/>
      <c r="Q6" s="151"/>
      <c r="R6" s="151"/>
      <c r="S6" s="151"/>
      <c r="T6" s="151"/>
    </row>
    <row r="7" spans="1:20" ht="11.25" customHeight="1">
      <c r="A7" s="123" t="s">
        <v>80</v>
      </c>
      <c r="B7" s="123"/>
      <c r="C7" s="123" t="str">
        <f>'Krycí list'!E26</f>
        <v> </v>
      </c>
      <c r="D7" s="123"/>
      <c r="E7" s="123"/>
      <c r="F7" s="123"/>
      <c r="G7" s="123"/>
      <c r="H7" s="123"/>
      <c r="I7" s="123"/>
      <c r="J7" s="123"/>
      <c r="K7" s="123"/>
      <c r="L7" s="151"/>
      <c r="M7" s="151"/>
      <c r="N7" s="151"/>
      <c r="O7" s="152"/>
      <c r="P7" s="152"/>
      <c r="Q7" s="151"/>
      <c r="R7" s="151"/>
      <c r="S7" s="151"/>
      <c r="T7" s="151"/>
    </row>
    <row r="8" spans="1:20" ht="11.25" customHeight="1">
      <c r="A8" s="123" t="s">
        <v>81</v>
      </c>
      <c r="B8" s="123"/>
      <c r="C8" s="123" t="str">
        <f>'Krycí list'!E28</f>
        <v> </v>
      </c>
      <c r="D8" s="123"/>
      <c r="E8" s="123"/>
      <c r="F8" s="123"/>
      <c r="G8" s="123"/>
      <c r="H8" s="123"/>
      <c r="I8" s="123"/>
      <c r="J8" s="123"/>
      <c r="K8" s="123"/>
      <c r="L8" s="151"/>
      <c r="M8" s="151"/>
      <c r="N8" s="151"/>
      <c r="O8" s="152"/>
      <c r="P8" s="152"/>
      <c r="Q8" s="151"/>
      <c r="R8" s="151"/>
      <c r="S8" s="151"/>
      <c r="T8" s="151"/>
    </row>
    <row r="9" spans="1:20" ht="11.25" customHeight="1">
      <c r="A9" s="123" t="s">
        <v>82</v>
      </c>
      <c r="B9" s="123"/>
      <c r="C9" s="123" t="s">
        <v>26</v>
      </c>
      <c r="D9" s="123"/>
      <c r="E9" s="123"/>
      <c r="F9" s="123"/>
      <c r="G9" s="123"/>
      <c r="H9" s="123"/>
      <c r="I9" s="123"/>
      <c r="J9" s="123"/>
      <c r="K9" s="123"/>
      <c r="L9" s="151"/>
      <c r="M9" s="151"/>
      <c r="N9" s="151"/>
      <c r="O9" s="152"/>
      <c r="P9" s="152"/>
      <c r="Q9" s="151"/>
      <c r="R9" s="151"/>
      <c r="S9" s="151"/>
      <c r="T9" s="151"/>
    </row>
    <row r="10" spans="1:20" ht="5.25" customHeight="1">
      <c r="A10" s="151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2"/>
      <c r="P10" s="152"/>
      <c r="Q10" s="151"/>
      <c r="R10" s="151"/>
      <c r="S10" s="151"/>
      <c r="T10" s="151"/>
    </row>
    <row r="11" spans="1:21" ht="21.75" customHeight="1">
      <c r="A11" s="127" t="s">
        <v>91</v>
      </c>
      <c r="B11" s="128" t="s">
        <v>92</v>
      </c>
      <c r="C11" s="128" t="s">
        <v>93</v>
      </c>
      <c r="D11" s="128" t="s">
        <v>94</v>
      </c>
      <c r="E11" s="128" t="s">
        <v>84</v>
      </c>
      <c r="F11" s="128" t="s">
        <v>95</v>
      </c>
      <c r="G11" s="128" t="s">
        <v>96</v>
      </c>
      <c r="H11" s="128" t="s">
        <v>97</v>
      </c>
      <c r="I11" s="128" t="s">
        <v>85</v>
      </c>
      <c r="J11" s="128" t="s">
        <v>98</v>
      </c>
      <c r="K11" s="128" t="s">
        <v>86</v>
      </c>
      <c r="L11" s="128" t="s">
        <v>99</v>
      </c>
      <c r="M11" s="128" t="s">
        <v>100</v>
      </c>
      <c r="N11" s="128" t="s">
        <v>101</v>
      </c>
      <c r="O11" s="153" t="s">
        <v>102</v>
      </c>
      <c r="P11" s="154" t="s">
        <v>103</v>
      </c>
      <c r="Q11" s="128"/>
      <c r="R11" s="128"/>
      <c r="S11" s="128"/>
      <c r="T11" s="155" t="s">
        <v>104</v>
      </c>
      <c r="U11" s="156"/>
    </row>
    <row r="12" spans="1:21" ht="11.25" customHeight="1">
      <c r="A12" s="131">
        <v>1</v>
      </c>
      <c r="B12" s="132">
        <v>2</v>
      </c>
      <c r="C12" s="132">
        <v>3</v>
      </c>
      <c r="D12" s="132">
        <v>4</v>
      </c>
      <c r="E12" s="132">
        <v>5</v>
      </c>
      <c r="F12" s="132">
        <v>6</v>
      </c>
      <c r="G12" s="132">
        <v>7</v>
      </c>
      <c r="H12" s="132">
        <v>8</v>
      </c>
      <c r="I12" s="132">
        <v>9</v>
      </c>
      <c r="J12" s="132"/>
      <c r="K12" s="132"/>
      <c r="L12" s="132"/>
      <c r="M12" s="132"/>
      <c r="N12" s="132">
        <v>10</v>
      </c>
      <c r="O12" s="157">
        <v>11</v>
      </c>
      <c r="P12" s="158">
        <v>12</v>
      </c>
      <c r="Q12" s="132"/>
      <c r="R12" s="132"/>
      <c r="S12" s="132"/>
      <c r="T12" s="159">
        <v>11</v>
      </c>
      <c r="U12" s="156"/>
    </row>
    <row r="13" spans="1:20" ht="3.7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2"/>
      <c r="P13" s="160"/>
      <c r="Q13" s="151"/>
      <c r="R13" s="151"/>
      <c r="S13" s="151"/>
      <c r="T13" s="151"/>
    </row>
    <row r="14" spans="1:16" s="142" customFormat="1" ht="12.75" customHeight="1">
      <c r="A14" s="161"/>
      <c r="B14" s="162" t="s">
        <v>63</v>
      </c>
      <c r="C14" s="161"/>
      <c r="D14" s="161" t="s">
        <v>42</v>
      </c>
      <c r="E14" s="161" t="s">
        <v>105</v>
      </c>
      <c r="F14" s="161"/>
      <c r="G14" s="161"/>
      <c r="H14" s="161"/>
      <c r="I14" s="163">
        <f>I15+I16</f>
        <v>0</v>
      </c>
      <c r="J14" s="161"/>
      <c r="K14" s="164">
        <f>K15+K16</f>
        <v>0</v>
      </c>
      <c r="L14" s="161"/>
      <c r="M14" s="164">
        <f>M15+M16</f>
        <v>0</v>
      </c>
      <c r="N14" s="161"/>
      <c r="P14" s="139" t="s">
        <v>106</v>
      </c>
    </row>
    <row r="15" spans="2:16" s="142" customFormat="1" ht="12.75" customHeight="1">
      <c r="B15" s="143" t="s">
        <v>63</v>
      </c>
      <c r="D15" s="144" t="s">
        <v>107</v>
      </c>
      <c r="E15" s="144" t="s">
        <v>108</v>
      </c>
      <c r="P15" s="144" t="s">
        <v>109</v>
      </c>
    </row>
    <row r="16" spans="2:16" s="142" customFormat="1" ht="12.75" customHeight="1">
      <c r="B16" s="143" t="s">
        <v>63</v>
      </c>
      <c r="D16" s="144" t="s">
        <v>110</v>
      </c>
      <c r="E16" s="144" t="s">
        <v>111</v>
      </c>
      <c r="I16" s="145">
        <f>SUM(I17:I21)</f>
        <v>0</v>
      </c>
      <c r="K16" s="146">
        <f>SUM(K17:K21)</f>
        <v>0</v>
      </c>
      <c r="M16" s="146">
        <f>SUM(M17:M21)</f>
        <v>0</v>
      </c>
      <c r="P16" s="144" t="s">
        <v>109</v>
      </c>
    </row>
    <row r="17" spans="1:16" s="13" customFormat="1" ht="13.5" customHeight="1">
      <c r="A17" s="165" t="s">
        <v>109</v>
      </c>
      <c r="B17" s="165" t="s">
        <v>112</v>
      </c>
      <c r="C17" s="165" t="s">
        <v>113</v>
      </c>
      <c r="D17" s="166" t="s">
        <v>114</v>
      </c>
      <c r="E17" s="167" t="s">
        <v>115</v>
      </c>
      <c r="F17" s="165" t="s">
        <v>116</v>
      </c>
      <c r="G17" s="168">
        <v>26.416</v>
      </c>
      <c r="H17" s="169"/>
      <c r="I17" s="169">
        <f>ROUND(G17*H17,2)</f>
        <v>0</v>
      </c>
      <c r="J17" s="170">
        <v>0</v>
      </c>
      <c r="K17" s="168">
        <f>G17*J17</f>
        <v>0</v>
      </c>
      <c r="L17" s="170">
        <v>0</v>
      </c>
      <c r="M17" s="168">
        <f>G17*L17</f>
        <v>0</v>
      </c>
      <c r="N17" s="171">
        <v>21</v>
      </c>
      <c r="O17" s="172">
        <v>4</v>
      </c>
      <c r="P17" s="13" t="s">
        <v>117</v>
      </c>
    </row>
    <row r="18" spans="1:16" s="13" customFormat="1" ht="24" customHeight="1">
      <c r="A18" s="165" t="s">
        <v>117</v>
      </c>
      <c r="B18" s="165" t="s">
        <v>112</v>
      </c>
      <c r="C18" s="165" t="s">
        <v>113</v>
      </c>
      <c r="D18" s="166" t="s">
        <v>118</v>
      </c>
      <c r="E18" s="167" t="s">
        <v>119</v>
      </c>
      <c r="F18" s="165" t="s">
        <v>116</v>
      </c>
      <c r="G18" s="168">
        <v>264.16</v>
      </c>
      <c r="H18" s="169"/>
      <c r="I18" s="169">
        <f>ROUND(G18*H18,2)</f>
        <v>0</v>
      </c>
      <c r="J18" s="170">
        <v>0</v>
      </c>
      <c r="K18" s="168">
        <f>G18*J18</f>
        <v>0</v>
      </c>
      <c r="L18" s="170">
        <v>0</v>
      </c>
      <c r="M18" s="168">
        <f>G18*L18</f>
        <v>0</v>
      </c>
      <c r="N18" s="171">
        <v>21</v>
      </c>
      <c r="O18" s="172">
        <v>4</v>
      </c>
      <c r="P18" s="13" t="s">
        <v>117</v>
      </c>
    </row>
    <row r="19" spans="1:16" s="13" customFormat="1" ht="24" customHeight="1">
      <c r="A19" s="165" t="s">
        <v>120</v>
      </c>
      <c r="B19" s="165" t="s">
        <v>112</v>
      </c>
      <c r="C19" s="165" t="s">
        <v>113</v>
      </c>
      <c r="D19" s="166" t="s">
        <v>121</v>
      </c>
      <c r="E19" s="167" t="s">
        <v>122</v>
      </c>
      <c r="F19" s="165" t="s">
        <v>116</v>
      </c>
      <c r="G19" s="168">
        <v>26.416</v>
      </c>
      <c r="H19" s="169"/>
      <c r="I19" s="169">
        <f>ROUND(G19*H19,2)</f>
        <v>0</v>
      </c>
      <c r="J19" s="170">
        <v>0</v>
      </c>
      <c r="K19" s="168">
        <f>G19*J19</f>
        <v>0</v>
      </c>
      <c r="L19" s="170">
        <v>0</v>
      </c>
      <c r="M19" s="168">
        <f>G19*L19</f>
        <v>0</v>
      </c>
      <c r="N19" s="171">
        <v>21</v>
      </c>
      <c r="O19" s="172">
        <v>4</v>
      </c>
      <c r="P19" s="13" t="s">
        <v>117</v>
      </c>
    </row>
    <row r="20" spans="1:16" s="13" customFormat="1" ht="13.5" customHeight="1">
      <c r="A20" s="165" t="s">
        <v>123</v>
      </c>
      <c r="B20" s="165" t="s">
        <v>112</v>
      </c>
      <c r="C20" s="165" t="s">
        <v>124</v>
      </c>
      <c r="D20" s="166" t="s">
        <v>125</v>
      </c>
      <c r="E20" s="167" t="s">
        <v>126</v>
      </c>
      <c r="F20" s="165" t="s">
        <v>116</v>
      </c>
      <c r="G20" s="168">
        <v>26.416</v>
      </c>
      <c r="H20" s="169"/>
      <c r="I20" s="169">
        <f>ROUND(G20*H20,2)</f>
        <v>0</v>
      </c>
      <c r="J20" s="170">
        <v>0</v>
      </c>
      <c r="K20" s="168">
        <f>G20*J20</f>
        <v>0</v>
      </c>
      <c r="L20" s="170">
        <v>0</v>
      </c>
      <c r="M20" s="168">
        <f>G20*L20</f>
        <v>0</v>
      </c>
      <c r="N20" s="171">
        <v>21</v>
      </c>
      <c r="O20" s="172">
        <v>4</v>
      </c>
      <c r="P20" s="13" t="s">
        <v>117</v>
      </c>
    </row>
    <row r="21" spans="1:16" s="13" customFormat="1" ht="13.5" customHeight="1">
      <c r="A21" s="165" t="s">
        <v>127</v>
      </c>
      <c r="B21" s="165" t="s">
        <v>112</v>
      </c>
      <c r="C21" s="165" t="s">
        <v>124</v>
      </c>
      <c r="D21" s="166" t="s">
        <v>128</v>
      </c>
      <c r="E21" s="167" t="s">
        <v>129</v>
      </c>
      <c r="F21" s="165" t="s">
        <v>116</v>
      </c>
      <c r="G21" s="168">
        <v>264.16</v>
      </c>
      <c r="H21" s="169"/>
      <c r="I21" s="169">
        <f>ROUND(G21*H21,2)</f>
        <v>0</v>
      </c>
      <c r="J21" s="170">
        <v>0</v>
      </c>
      <c r="K21" s="168">
        <f>G21*J21</f>
        <v>0</v>
      </c>
      <c r="L21" s="170">
        <v>0</v>
      </c>
      <c r="M21" s="168">
        <f>G21*L21</f>
        <v>0</v>
      </c>
      <c r="N21" s="171">
        <v>21</v>
      </c>
      <c r="O21" s="172">
        <v>4</v>
      </c>
      <c r="P21" s="13" t="s">
        <v>117</v>
      </c>
    </row>
    <row r="22" spans="2:16" s="142" customFormat="1" ht="12.75" customHeight="1">
      <c r="B22" s="138" t="s">
        <v>63</v>
      </c>
      <c r="D22" s="139" t="s">
        <v>50</v>
      </c>
      <c r="E22" s="139" t="s">
        <v>130</v>
      </c>
      <c r="I22" s="140">
        <f>I23+I34+I36+I49+I64+I117+I171</f>
        <v>0</v>
      </c>
      <c r="K22" s="141">
        <f>K23+K34+K36+K49+K64+K117+K171</f>
        <v>11.47669</v>
      </c>
      <c r="M22" s="141">
        <f>M23+M34+M36+M49+M64+M117+M171</f>
        <v>30.438000000000002</v>
      </c>
      <c r="P22" s="139" t="s">
        <v>106</v>
      </c>
    </row>
    <row r="23" spans="2:16" s="142" customFormat="1" ht="12.75" customHeight="1">
      <c r="B23" s="143" t="s">
        <v>63</v>
      </c>
      <c r="D23" s="144" t="s">
        <v>131</v>
      </c>
      <c r="E23" s="144" t="s">
        <v>132</v>
      </c>
      <c r="I23" s="145">
        <f>SUM(I24:I33)</f>
        <v>0</v>
      </c>
      <c r="K23" s="146">
        <f>SUM(K24:K33)</f>
        <v>0.55373</v>
      </c>
      <c r="M23" s="146">
        <f>SUM(M24:M33)</f>
        <v>5.0061</v>
      </c>
      <c r="P23" s="144" t="s">
        <v>109</v>
      </c>
    </row>
    <row r="24" spans="1:16" s="13" customFormat="1" ht="13.5" customHeight="1">
      <c r="A24" s="165" t="s">
        <v>133</v>
      </c>
      <c r="B24" s="165" t="s">
        <v>112</v>
      </c>
      <c r="C24" s="165" t="s">
        <v>131</v>
      </c>
      <c r="D24" s="166" t="s">
        <v>134</v>
      </c>
      <c r="E24" s="167" t="s">
        <v>135</v>
      </c>
      <c r="F24" s="165" t="s">
        <v>136</v>
      </c>
      <c r="G24" s="168">
        <v>270.6</v>
      </c>
      <c r="H24" s="169"/>
      <c r="I24" s="169">
        <f>ROUND(G24*H24,2)</f>
        <v>0</v>
      </c>
      <c r="J24" s="170">
        <v>0</v>
      </c>
      <c r="K24" s="168">
        <f>G24*J24</f>
        <v>0</v>
      </c>
      <c r="L24" s="170">
        <v>0.0185</v>
      </c>
      <c r="M24" s="168">
        <f>G24*L24</f>
        <v>5.0061</v>
      </c>
      <c r="N24" s="171">
        <v>21</v>
      </c>
      <c r="O24" s="172">
        <v>16</v>
      </c>
      <c r="P24" s="13" t="s">
        <v>117</v>
      </c>
    </row>
    <row r="25" spans="1:16" s="13" customFormat="1" ht="24" customHeight="1">
      <c r="A25" s="165" t="s">
        <v>137</v>
      </c>
      <c r="B25" s="165" t="s">
        <v>112</v>
      </c>
      <c r="C25" s="165" t="s">
        <v>131</v>
      </c>
      <c r="D25" s="166" t="s">
        <v>138</v>
      </c>
      <c r="E25" s="167" t="s">
        <v>139</v>
      </c>
      <c r="F25" s="165" t="s">
        <v>140</v>
      </c>
      <c r="G25" s="168">
        <v>902</v>
      </c>
      <c r="H25" s="169"/>
      <c r="I25" s="169">
        <f>ROUND(G25*H25,2)</f>
        <v>0</v>
      </c>
      <c r="J25" s="170">
        <v>0.0001</v>
      </c>
      <c r="K25" s="168">
        <f>G25*J25</f>
        <v>0.0902</v>
      </c>
      <c r="L25" s="170">
        <v>0</v>
      </c>
      <c r="M25" s="168">
        <f>G25*L25</f>
        <v>0</v>
      </c>
      <c r="N25" s="171">
        <v>21</v>
      </c>
      <c r="O25" s="172">
        <v>16</v>
      </c>
      <c r="P25" s="13" t="s">
        <v>117</v>
      </c>
    </row>
    <row r="26" spans="1:16" s="13" customFormat="1" ht="13.5" customHeight="1">
      <c r="A26" s="173" t="s">
        <v>141</v>
      </c>
      <c r="B26" s="173" t="s">
        <v>142</v>
      </c>
      <c r="C26" s="173" t="s">
        <v>143</v>
      </c>
      <c r="D26" s="174" t="s">
        <v>144</v>
      </c>
      <c r="E26" s="175" t="s">
        <v>145</v>
      </c>
      <c r="F26" s="173" t="s">
        <v>140</v>
      </c>
      <c r="G26" s="176">
        <v>111</v>
      </c>
      <c r="H26" s="177"/>
      <c r="I26" s="177">
        <f>ROUND(G26*H26,2)</f>
        <v>0</v>
      </c>
      <c r="J26" s="178">
        <v>0.00027</v>
      </c>
      <c r="K26" s="176">
        <f>G26*J26</f>
        <v>0.02997</v>
      </c>
      <c r="L26" s="178">
        <v>0</v>
      </c>
      <c r="M26" s="176">
        <f>G26*L26</f>
        <v>0</v>
      </c>
      <c r="N26" s="179">
        <v>21</v>
      </c>
      <c r="O26" s="180">
        <v>32</v>
      </c>
      <c r="P26" s="181" t="s">
        <v>117</v>
      </c>
    </row>
    <row r="27" spans="1:16" s="13" customFormat="1" ht="13.5" customHeight="1">
      <c r="A27" s="173" t="s">
        <v>107</v>
      </c>
      <c r="B27" s="173" t="s">
        <v>142</v>
      </c>
      <c r="C27" s="173" t="s">
        <v>143</v>
      </c>
      <c r="D27" s="174" t="s">
        <v>146</v>
      </c>
      <c r="E27" s="175" t="s">
        <v>147</v>
      </c>
      <c r="F27" s="173" t="s">
        <v>140</v>
      </c>
      <c r="G27" s="176">
        <v>108</v>
      </c>
      <c r="H27" s="177"/>
      <c r="I27" s="177">
        <f>ROUND(G27*H27,2)</f>
        <v>0</v>
      </c>
      <c r="J27" s="178">
        <v>0.00029</v>
      </c>
      <c r="K27" s="176">
        <f>G27*J27</f>
        <v>0.03132</v>
      </c>
      <c r="L27" s="178">
        <v>0</v>
      </c>
      <c r="M27" s="176">
        <f>G27*L27</f>
        <v>0</v>
      </c>
      <c r="N27" s="179">
        <v>21</v>
      </c>
      <c r="O27" s="180">
        <v>32</v>
      </c>
      <c r="P27" s="181" t="s">
        <v>117</v>
      </c>
    </row>
    <row r="28" spans="1:16" s="13" customFormat="1" ht="13.5" customHeight="1">
      <c r="A28" s="173" t="s">
        <v>148</v>
      </c>
      <c r="B28" s="173" t="s">
        <v>142</v>
      </c>
      <c r="C28" s="173" t="s">
        <v>143</v>
      </c>
      <c r="D28" s="174" t="s">
        <v>149</v>
      </c>
      <c r="E28" s="175" t="s">
        <v>150</v>
      </c>
      <c r="F28" s="173" t="s">
        <v>140</v>
      </c>
      <c r="G28" s="176">
        <v>295</v>
      </c>
      <c r="H28" s="177"/>
      <c r="I28" s="177">
        <f>ROUND(G28*H28,2)</f>
        <v>0</v>
      </c>
      <c r="J28" s="178">
        <v>0.00032</v>
      </c>
      <c r="K28" s="176">
        <f>G28*J28</f>
        <v>0.09440000000000001</v>
      </c>
      <c r="L28" s="178">
        <v>0</v>
      </c>
      <c r="M28" s="176">
        <f>G28*L28</f>
        <v>0</v>
      </c>
      <c r="N28" s="179">
        <v>21</v>
      </c>
      <c r="O28" s="180">
        <v>32</v>
      </c>
      <c r="P28" s="181" t="s">
        <v>117</v>
      </c>
    </row>
    <row r="29" spans="1:16" s="13" customFormat="1" ht="13.5" customHeight="1">
      <c r="A29" s="173" t="s">
        <v>151</v>
      </c>
      <c r="B29" s="173" t="s">
        <v>142</v>
      </c>
      <c r="C29" s="173" t="s">
        <v>143</v>
      </c>
      <c r="D29" s="174" t="s">
        <v>152</v>
      </c>
      <c r="E29" s="175" t="s">
        <v>153</v>
      </c>
      <c r="F29" s="173" t="s">
        <v>140</v>
      </c>
      <c r="G29" s="176">
        <v>130</v>
      </c>
      <c r="H29" s="177"/>
      <c r="I29" s="177">
        <f>ROUND(G29*H29,2)</f>
        <v>0</v>
      </c>
      <c r="J29" s="178">
        <v>0.00037</v>
      </c>
      <c r="K29" s="176">
        <f>G29*J29</f>
        <v>0.0481</v>
      </c>
      <c r="L29" s="178">
        <v>0</v>
      </c>
      <c r="M29" s="176">
        <f>G29*L29</f>
        <v>0</v>
      </c>
      <c r="N29" s="179">
        <v>21</v>
      </c>
      <c r="O29" s="180">
        <v>32</v>
      </c>
      <c r="P29" s="181" t="s">
        <v>117</v>
      </c>
    </row>
    <row r="30" spans="1:16" s="13" customFormat="1" ht="13.5" customHeight="1">
      <c r="A30" s="173" t="s">
        <v>154</v>
      </c>
      <c r="B30" s="173" t="s">
        <v>142</v>
      </c>
      <c r="C30" s="173" t="s">
        <v>143</v>
      </c>
      <c r="D30" s="174" t="s">
        <v>155</v>
      </c>
      <c r="E30" s="175" t="s">
        <v>156</v>
      </c>
      <c r="F30" s="173" t="s">
        <v>140</v>
      </c>
      <c r="G30" s="176">
        <v>89</v>
      </c>
      <c r="H30" s="177"/>
      <c r="I30" s="177">
        <f>ROUND(G30*H30,2)</f>
        <v>0</v>
      </c>
      <c r="J30" s="178">
        <v>0.00042</v>
      </c>
      <c r="K30" s="176">
        <f>G30*J30</f>
        <v>0.037380000000000004</v>
      </c>
      <c r="L30" s="178">
        <v>0</v>
      </c>
      <c r="M30" s="176">
        <f>G30*L30</f>
        <v>0</v>
      </c>
      <c r="N30" s="179">
        <v>21</v>
      </c>
      <c r="O30" s="180">
        <v>32</v>
      </c>
      <c r="P30" s="181" t="s">
        <v>117</v>
      </c>
    </row>
    <row r="31" spans="1:16" s="13" customFormat="1" ht="13.5" customHeight="1">
      <c r="A31" s="173" t="s">
        <v>157</v>
      </c>
      <c r="B31" s="173" t="s">
        <v>142</v>
      </c>
      <c r="C31" s="173" t="s">
        <v>143</v>
      </c>
      <c r="D31" s="174" t="s">
        <v>158</v>
      </c>
      <c r="E31" s="175" t="s">
        <v>159</v>
      </c>
      <c r="F31" s="173" t="s">
        <v>140</v>
      </c>
      <c r="G31" s="176">
        <v>67</v>
      </c>
      <c r="H31" s="177"/>
      <c r="I31" s="177">
        <f>ROUND(G31*H31,2)</f>
        <v>0</v>
      </c>
      <c r="J31" s="178">
        <v>0.00102</v>
      </c>
      <c r="K31" s="176">
        <f>G31*J31</f>
        <v>0.06834000000000001</v>
      </c>
      <c r="L31" s="178">
        <v>0</v>
      </c>
      <c r="M31" s="176">
        <f>G31*L31</f>
        <v>0</v>
      </c>
      <c r="N31" s="179">
        <v>21</v>
      </c>
      <c r="O31" s="180">
        <v>32</v>
      </c>
      <c r="P31" s="181" t="s">
        <v>117</v>
      </c>
    </row>
    <row r="32" spans="1:16" s="13" customFormat="1" ht="13.5" customHeight="1">
      <c r="A32" s="173" t="s">
        <v>160</v>
      </c>
      <c r="B32" s="173" t="s">
        <v>142</v>
      </c>
      <c r="C32" s="173" t="s">
        <v>143</v>
      </c>
      <c r="D32" s="174" t="s">
        <v>161</v>
      </c>
      <c r="E32" s="175" t="s">
        <v>162</v>
      </c>
      <c r="F32" s="173" t="s">
        <v>140</v>
      </c>
      <c r="G32" s="176">
        <v>102</v>
      </c>
      <c r="H32" s="177"/>
      <c r="I32" s="177">
        <f>ROUND(G32*H32,2)</f>
        <v>0</v>
      </c>
      <c r="J32" s="178">
        <v>0.00151</v>
      </c>
      <c r="K32" s="176">
        <f>G32*J32</f>
        <v>0.15402000000000002</v>
      </c>
      <c r="L32" s="178">
        <v>0</v>
      </c>
      <c r="M32" s="176">
        <f>G32*L32</f>
        <v>0</v>
      </c>
      <c r="N32" s="179">
        <v>21</v>
      </c>
      <c r="O32" s="180">
        <v>32</v>
      </c>
      <c r="P32" s="181" t="s">
        <v>117</v>
      </c>
    </row>
    <row r="33" spans="1:16" s="13" customFormat="1" ht="13.5" customHeight="1">
      <c r="A33" s="165" t="s">
        <v>163</v>
      </c>
      <c r="B33" s="165" t="s">
        <v>112</v>
      </c>
      <c r="C33" s="165" t="s">
        <v>131</v>
      </c>
      <c r="D33" s="166" t="s">
        <v>164</v>
      </c>
      <c r="E33" s="167" t="s">
        <v>165</v>
      </c>
      <c r="F33" s="165" t="s">
        <v>46</v>
      </c>
      <c r="G33" s="168">
        <v>1241.169</v>
      </c>
      <c r="H33" s="169"/>
      <c r="I33" s="169">
        <f>ROUND(G33*H33,2)</f>
        <v>0</v>
      </c>
      <c r="J33" s="170">
        <v>0</v>
      </c>
      <c r="K33" s="168">
        <f>G33*J33</f>
        <v>0</v>
      </c>
      <c r="L33" s="170">
        <v>0</v>
      </c>
      <c r="M33" s="168">
        <f>G33*L33</f>
        <v>0</v>
      </c>
      <c r="N33" s="171">
        <v>21</v>
      </c>
      <c r="O33" s="172">
        <v>16</v>
      </c>
      <c r="P33" s="13" t="s">
        <v>117</v>
      </c>
    </row>
    <row r="34" spans="2:16" s="142" customFormat="1" ht="12.75" customHeight="1">
      <c r="B34" s="143" t="s">
        <v>63</v>
      </c>
      <c r="D34" s="144" t="s">
        <v>166</v>
      </c>
      <c r="E34" s="144" t="s">
        <v>167</v>
      </c>
      <c r="I34" s="145">
        <f>I35</f>
        <v>0</v>
      </c>
      <c r="K34" s="146">
        <f>K35</f>
        <v>0.09599999999999999</v>
      </c>
      <c r="M34" s="146">
        <f>M35</f>
        <v>0</v>
      </c>
      <c r="P34" s="144" t="s">
        <v>109</v>
      </c>
    </row>
    <row r="35" spans="1:16" s="13" customFormat="1" ht="24" customHeight="1">
      <c r="A35" s="165" t="s">
        <v>168</v>
      </c>
      <c r="B35" s="165" t="s">
        <v>112</v>
      </c>
      <c r="C35" s="165" t="s">
        <v>169</v>
      </c>
      <c r="D35" s="166" t="s">
        <v>170</v>
      </c>
      <c r="E35" s="167" t="s">
        <v>171</v>
      </c>
      <c r="F35" s="165" t="s">
        <v>172</v>
      </c>
      <c r="G35" s="168">
        <v>160</v>
      </c>
      <c r="H35" s="169"/>
      <c r="I35" s="169">
        <f>ROUND(G35*H35,2)</f>
        <v>0</v>
      </c>
      <c r="J35" s="170">
        <v>0.0006</v>
      </c>
      <c r="K35" s="168">
        <f>G35*J35</f>
        <v>0.09599999999999999</v>
      </c>
      <c r="L35" s="170">
        <v>0</v>
      </c>
      <c r="M35" s="168">
        <f>G35*L35</f>
        <v>0</v>
      </c>
      <c r="N35" s="171">
        <v>21</v>
      </c>
      <c r="O35" s="172">
        <v>16</v>
      </c>
      <c r="P35" s="13" t="s">
        <v>117</v>
      </c>
    </row>
    <row r="36" spans="2:16" s="142" customFormat="1" ht="12.75" customHeight="1">
      <c r="B36" s="143" t="s">
        <v>63</v>
      </c>
      <c r="D36" s="144" t="s">
        <v>173</v>
      </c>
      <c r="E36" s="144" t="s">
        <v>174</v>
      </c>
      <c r="I36" s="145">
        <f>SUM(I37:I48)</f>
        <v>0</v>
      </c>
      <c r="K36" s="146">
        <f>SUM(K37:K48)</f>
        <v>0.06711</v>
      </c>
      <c r="M36" s="146">
        <f>SUM(M37:M48)</f>
        <v>0.14700000000000002</v>
      </c>
      <c r="P36" s="144" t="s">
        <v>109</v>
      </c>
    </row>
    <row r="37" spans="1:16" s="13" customFormat="1" ht="13.5" customHeight="1">
      <c r="A37" s="165" t="s">
        <v>175</v>
      </c>
      <c r="B37" s="165" t="s">
        <v>112</v>
      </c>
      <c r="C37" s="165" t="s">
        <v>176</v>
      </c>
      <c r="D37" s="166" t="s">
        <v>177</v>
      </c>
      <c r="E37" s="167" t="s">
        <v>178</v>
      </c>
      <c r="F37" s="165" t="s">
        <v>179</v>
      </c>
      <c r="G37" s="168">
        <v>1</v>
      </c>
      <c r="H37" s="169"/>
      <c r="I37" s="169">
        <f>ROUND(G37*H37,2)</f>
        <v>0</v>
      </c>
      <c r="J37" s="170">
        <v>0.06018</v>
      </c>
      <c r="K37" s="168">
        <f>G37*J37</f>
        <v>0.06018</v>
      </c>
      <c r="L37" s="170">
        <v>0</v>
      </c>
      <c r="M37" s="168">
        <f>G37*L37</f>
        <v>0</v>
      </c>
      <c r="N37" s="171">
        <v>21</v>
      </c>
      <c r="O37" s="172">
        <v>16</v>
      </c>
      <c r="P37" s="13" t="s">
        <v>117</v>
      </c>
    </row>
    <row r="38" spans="1:16" s="13" customFormat="1" ht="13.5" customHeight="1">
      <c r="A38" s="165" t="s">
        <v>180</v>
      </c>
      <c r="B38" s="165" t="s">
        <v>112</v>
      </c>
      <c r="C38" s="165" t="s">
        <v>181</v>
      </c>
      <c r="D38" s="166" t="s">
        <v>182</v>
      </c>
      <c r="E38" s="167" t="s">
        <v>183</v>
      </c>
      <c r="F38" s="165" t="s">
        <v>179</v>
      </c>
      <c r="G38" s="168">
        <v>1</v>
      </c>
      <c r="H38" s="169"/>
      <c r="I38" s="169">
        <f>ROUND(G38*H38,2)</f>
        <v>0</v>
      </c>
      <c r="J38" s="170">
        <v>0</v>
      </c>
      <c r="K38" s="168">
        <f>G38*J38</f>
        <v>0</v>
      </c>
      <c r="L38" s="170">
        <v>0</v>
      </c>
      <c r="M38" s="168">
        <f>G38*L38</f>
        <v>0</v>
      </c>
      <c r="N38" s="171">
        <v>21</v>
      </c>
      <c r="O38" s="172">
        <v>16</v>
      </c>
      <c r="P38" s="13" t="s">
        <v>117</v>
      </c>
    </row>
    <row r="39" spans="1:16" s="13" customFormat="1" ht="13.5" customHeight="1">
      <c r="A39" s="165" t="s">
        <v>184</v>
      </c>
      <c r="B39" s="165" t="s">
        <v>112</v>
      </c>
      <c r="C39" s="165" t="s">
        <v>176</v>
      </c>
      <c r="D39" s="166" t="s">
        <v>185</v>
      </c>
      <c r="E39" s="167" t="s">
        <v>186</v>
      </c>
      <c r="F39" s="165" t="s">
        <v>172</v>
      </c>
      <c r="G39" s="168">
        <v>7</v>
      </c>
      <c r="H39" s="169"/>
      <c r="I39" s="169">
        <f>ROUND(G39*H39,2)</f>
        <v>0</v>
      </c>
      <c r="J39" s="170">
        <v>7E-05</v>
      </c>
      <c r="K39" s="168">
        <f>G39*J39</f>
        <v>0.00049</v>
      </c>
      <c r="L39" s="170">
        <v>0.021</v>
      </c>
      <c r="M39" s="168">
        <f>G39*L39</f>
        <v>0.14700000000000002</v>
      </c>
      <c r="N39" s="171">
        <v>21</v>
      </c>
      <c r="O39" s="172">
        <v>16</v>
      </c>
      <c r="P39" s="13" t="s">
        <v>117</v>
      </c>
    </row>
    <row r="40" spans="1:16" s="13" customFormat="1" ht="13.5" customHeight="1">
      <c r="A40" s="165" t="s">
        <v>187</v>
      </c>
      <c r="B40" s="165" t="s">
        <v>112</v>
      </c>
      <c r="C40" s="165" t="s">
        <v>176</v>
      </c>
      <c r="D40" s="166" t="s">
        <v>188</v>
      </c>
      <c r="E40" s="167" t="s">
        <v>189</v>
      </c>
      <c r="F40" s="165" t="s">
        <v>190</v>
      </c>
      <c r="G40" s="168">
        <v>7</v>
      </c>
      <c r="H40" s="169"/>
      <c r="I40" s="169">
        <f>ROUND(G40*H40,2)</f>
        <v>0</v>
      </c>
      <c r="J40" s="170">
        <v>0.00092</v>
      </c>
      <c r="K40" s="168">
        <f>G40*J40</f>
        <v>0.00644</v>
      </c>
      <c r="L40" s="170">
        <v>0</v>
      </c>
      <c r="M40" s="168">
        <f>G40*L40</f>
        <v>0</v>
      </c>
      <c r="N40" s="171">
        <v>21</v>
      </c>
      <c r="O40" s="172">
        <v>16</v>
      </c>
      <c r="P40" s="13" t="s">
        <v>117</v>
      </c>
    </row>
    <row r="41" spans="1:16" s="13" customFormat="1" ht="34.5" customHeight="1">
      <c r="A41" s="173" t="s">
        <v>191</v>
      </c>
      <c r="B41" s="173" t="s">
        <v>142</v>
      </c>
      <c r="C41" s="173" t="s">
        <v>143</v>
      </c>
      <c r="D41" s="174" t="s">
        <v>109</v>
      </c>
      <c r="E41" s="175" t="s">
        <v>192</v>
      </c>
      <c r="F41" s="173" t="s">
        <v>193</v>
      </c>
      <c r="G41" s="176">
        <v>1</v>
      </c>
      <c r="H41" s="177"/>
      <c r="I41" s="177">
        <f>ROUND(G41*H41,2)</f>
        <v>0</v>
      </c>
      <c r="J41" s="178">
        <v>0</v>
      </c>
      <c r="K41" s="176">
        <f>G41*J41</f>
        <v>0</v>
      </c>
      <c r="L41" s="178">
        <v>0</v>
      </c>
      <c r="M41" s="176">
        <f>G41*L41</f>
        <v>0</v>
      </c>
      <c r="N41" s="179">
        <v>21</v>
      </c>
      <c r="O41" s="180">
        <v>32</v>
      </c>
      <c r="P41" s="181" t="s">
        <v>117</v>
      </c>
    </row>
    <row r="42" spans="1:16" s="13" customFormat="1" ht="34.5" customHeight="1">
      <c r="A42" s="173" t="s">
        <v>194</v>
      </c>
      <c r="B42" s="173" t="s">
        <v>142</v>
      </c>
      <c r="C42" s="173" t="s">
        <v>143</v>
      </c>
      <c r="D42" s="174" t="s">
        <v>117</v>
      </c>
      <c r="E42" s="175" t="s">
        <v>195</v>
      </c>
      <c r="F42" s="173" t="s">
        <v>193</v>
      </c>
      <c r="G42" s="176">
        <v>1</v>
      </c>
      <c r="H42" s="177"/>
      <c r="I42" s="177">
        <f>ROUND(G42*H42,2)</f>
        <v>0</v>
      </c>
      <c r="J42" s="178">
        <v>0</v>
      </c>
      <c r="K42" s="176">
        <f>G42*J42</f>
        <v>0</v>
      </c>
      <c r="L42" s="178">
        <v>0</v>
      </c>
      <c r="M42" s="176">
        <f>G42*L42</f>
        <v>0</v>
      </c>
      <c r="N42" s="179">
        <v>21</v>
      </c>
      <c r="O42" s="180">
        <v>32</v>
      </c>
      <c r="P42" s="181" t="s">
        <v>117</v>
      </c>
    </row>
    <row r="43" spans="1:16" s="13" customFormat="1" ht="34.5" customHeight="1">
      <c r="A43" s="173" t="s">
        <v>196</v>
      </c>
      <c r="B43" s="173" t="s">
        <v>142</v>
      </c>
      <c r="C43" s="173" t="s">
        <v>143</v>
      </c>
      <c r="D43" s="174" t="s">
        <v>120</v>
      </c>
      <c r="E43" s="175" t="s">
        <v>197</v>
      </c>
      <c r="F43" s="173" t="s">
        <v>193</v>
      </c>
      <c r="G43" s="176">
        <v>1</v>
      </c>
      <c r="H43" s="177"/>
      <c r="I43" s="177">
        <f>ROUND(G43*H43,2)</f>
        <v>0</v>
      </c>
      <c r="J43" s="178">
        <v>0</v>
      </c>
      <c r="K43" s="176">
        <f>G43*J43</f>
        <v>0</v>
      </c>
      <c r="L43" s="178">
        <v>0</v>
      </c>
      <c r="M43" s="176">
        <f>G43*L43</f>
        <v>0</v>
      </c>
      <c r="N43" s="179">
        <v>21</v>
      </c>
      <c r="O43" s="180">
        <v>32</v>
      </c>
      <c r="P43" s="181" t="s">
        <v>117</v>
      </c>
    </row>
    <row r="44" spans="1:16" s="13" customFormat="1" ht="34.5" customHeight="1">
      <c r="A44" s="173" t="s">
        <v>198</v>
      </c>
      <c r="B44" s="173" t="s">
        <v>142</v>
      </c>
      <c r="C44" s="173" t="s">
        <v>143</v>
      </c>
      <c r="D44" s="174" t="s">
        <v>123</v>
      </c>
      <c r="E44" s="175" t="s">
        <v>199</v>
      </c>
      <c r="F44" s="173" t="s">
        <v>193</v>
      </c>
      <c r="G44" s="176">
        <v>1</v>
      </c>
      <c r="H44" s="177"/>
      <c r="I44" s="177">
        <f>ROUND(G44*H44,2)</f>
        <v>0</v>
      </c>
      <c r="J44" s="178">
        <v>0</v>
      </c>
      <c r="K44" s="176">
        <f>G44*J44</f>
        <v>0</v>
      </c>
      <c r="L44" s="178">
        <v>0</v>
      </c>
      <c r="M44" s="176">
        <f>G44*L44</f>
        <v>0</v>
      </c>
      <c r="N44" s="179">
        <v>21</v>
      </c>
      <c r="O44" s="180">
        <v>32</v>
      </c>
      <c r="P44" s="181" t="s">
        <v>117</v>
      </c>
    </row>
    <row r="45" spans="1:16" s="13" customFormat="1" ht="34.5" customHeight="1">
      <c r="A45" s="173" t="s">
        <v>200</v>
      </c>
      <c r="B45" s="173" t="s">
        <v>142</v>
      </c>
      <c r="C45" s="173" t="s">
        <v>143</v>
      </c>
      <c r="D45" s="174" t="s">
        <v>127</v>
      </c>
      <c r="E45" s="175" t="s">
        <v>201</v>
      </c>
      <c r="F45" s="173" t="s">
        <v>193</v>
      </c>
      <c r="G45" s="176">
        <v>1</v>
      </c>
      <c r="H45" s="177"/>
      <c r="I45" s="177">
        <f>ROUND(G45*H45,2)</f>
        <v>0</v>
      </c>
      <c r="J45" s="178">
        <v>0</v>
      </c>
      <c r="K45" s="176">
        <f>G45*J45</f>
        <v>0</v>
      </c>
      <c r="L45" s="178">
        <v>0</v>
      </c>
      <c r="M45" s="176">
        <f>G45*L45</f>
        <v>0</v>
      </c>
      <c r="N45" s="179">
        <v>21</v>
      </c>
      <c r="O45" s="180">
        <v>32</v>
      </c>
      <c r="P45" s="181" t="s">
        <v>117</v>
      </c>
    </row>
    <row r="46" spans="1:16" s="13" customFormat="1" ht="34.5" customHeight="1">
      <c r="A46" s="173" t="s">
        <v>202</v>
      </c>
      <c r="B46" s="173" t="s">
        <v>142</v>
      </c>
      <c r="C46" s="173" t="s">
        <v>143</v>
      </c>
      <c r="D46" s="174" t="s">
        <v>133</v>
      </c>
      <c r="E46" s="175" t="s">
        <v>203</v>
      </c>
      <c r="F46" s="173" t="s">
        <v>193</v>
      </c>
      <c r="G46" s="176">
        <v>1</v>
      </c>
      <c r="H46" s="177"/>
      <c r="I46" s="177">
        <f>ROUND(G46*H46,2)</f>
        <v>0</v>
      </c>
      <c r="J46" s="178">
        <v>0</v>
      </c>
      <c r="K46" s="176">
        <f>G46*J46</f>
        <v>0</v>
      </c>
      <c r="L46" s="178">
        <v>0</v>
      </c>
      <c r="M46" s="176">
        <f>G46*L46</f>
        <v>0</v>
      </c>
      <c r="N46" s="179">
        <v>21</v>
      </c>
      <c r="O46" s="180">
        <v>32</v>
      </c>
      <c r="P46" s="181" t="s">
        <v>117</v>
      </c>
    </row>
    <row r="47" spans="1:16" s="13" customFormat="1" ht="34.5" customHeight="1">
      <c r="A47" s="173" t="s">
        <v>204</v>
      </c>
      <c r="B47" s="173" t="s">
        <v>142</v>
      </c>
      <c r="C47" s="173" t="s">
        <v>143</v>
      </c>
      <c r="D47" s="174" t="s">
        <v>137</v>
      </c>
      <c r="E47" s="175" t="s">
        <v>205</v>
      </c>
      <c r="F47" s="173" t="s">
        <v>193</v>
      </c>
      <c r="G47" s="176">
        <v>1</v>
      </c>
      <c r="H47" s="177"/>
      <c r="I47" s="177">
        <f>ROUND(G47*H47,2)</f>
        <v>0</v>
      </c>
      <c r="J47" s="178">
        <v>0</v>
      </c>
      <c r="K47" s="176">
        <f>G47*J47</f>
        <v>0</v>
      </c>
      <c r="L47" s="178">
        <v>0</v>
      </c>
      <c r="M47" s="176">
        <f>G47*L47</f>
        <v>0</v>
      </c>
      <c r="N47" s="179">
        <v>21</v>
      </c>
      <c r="O47" s="180">
        <v>32</v>
      </c>
      <c r="P47" s="181" t="s">
        <v>117</v>
      </c>
    </row>
    <row r="48" spans="1:16" s="13" customFormat="1" ht="13.5" customHeight="1">
      <c r="A48" s="165" t="s">
        <v>206</v>
      </c>
      <c r="B48" s="165" t="s">
        <v>112</v>
      </c>
      <c r="C48" s="165" t="s">
        <v>176</v>
      </c>
      <c r="D48" s="166" t="s">
        <v>207</v>
      </c>
      <c r="E48" s="167" t="s">
        <v>208</v>
      </c>
      <c r="F48" s="165" t="s">
        <v>116</v>
      </c>
      <c r="G48" s="168">
        <v>0.067</v>
      </c>
      <c r="H48" s="169"/>
      <c r="I48" s="169">
        <f>ROUND(G48*H48,2)</f>
        <v>0</v>
      </c>
      <c r="J48" s="170">
        <v>0</v>
      </c>
      <c r="K48" s="168">
        <f>G48*J48</f>
        <v>0</v>
      </c>
      <c r="L48" s="170">
        <v>0</v>
      </c>
      <c r="M48" s="168">
        <f>G48*L48</f>
        <v>0</v>
      </c>
      <c r="N48" s="171">
        <v>21</v>
      </c>
      <c r="O48" s="172">
        <v>16</v>
      </c>
      <c r="P48" s="13" t="s">
        <v>117</v>
      </c>
    </row>
    <row r="49" spans="2:16" s="142" customFormat="1" ht="12.75" customHeight="1">
      <c r="B49" s="143" t="s">
        <v>63</v>
      </c>
      <c r="D49" s="144" t="s">
        <v>209</v>
      </c>
      <c r="E49" s="144" t="s">
        <v>210</v>
      </c>
      <c r="I49" s="145">
        <f>SUM(I50:I63)</f>
        <v>0</v>
      </c>
      <c r="K49" s="146">
        <f>SUM(K50:K63)</f>
        <v>3.6023899999999998</v>
      </c>
      <c r="M49" s="146">
        <f>SUM(M50:M63)</f>
        <v>17.2405</v>
      </c>
      <c r="P49" s="144" t="s">
        <v>109</v>
      </c>
    </row>
    <row r="50" spans="1:16" s="13" customFormat="1" ht="13.5" customHeight="1">
      <c r="A50" s="165" t="s">
        <v>211</v>
      </c>
      <c r="B50" s="165" t="s">
        <v>112</v>
      </c>
      <c r="C50" s="165" t="s">
        <v>176</v>
      </c>
      <c r="D50" s="166" t="s">
        <v>212</v>
      </c>
      <c r="E50" s="167" t="s">
        <v>213</v>
      </c>
      <c r="F50" s="165" t="s">
        <v>140</v>
      </c>
      <c r="G50" s="168">
        <v>2050</v>
      </c>
      <c r="H50" s="169"/>
      <c r="I50" s="169">
        <f>ROUND(G50*H50,2)</f>
        <v>0</v>
      </c>
      <c r="J50" s="170">
        <v>6E-05</v>
      </c>
      <c r="K50" s="168">
        <f>G50*J50</f>
        <v>0.123</v>
      </c>
      <c r="L50" s="170">
        <v>0.00841</v>
      </c>
      <c r="M50" s="168">
        <f>G50*L50</f>
        <v>17.2405</v>
      </c>
      <c r="N50" s="171">
        <v>21</v>
      </c>
      <c r="O50" s="172">
        <v>16</v>
      </c>
      <c r="P50" s="13" t="s">
        <v>117</v>
      </c>
    </row>
    <row r="51" spans="1:16" s="13" customFormat="1" ht="13.5" customHeight="1">
      <c r="A51" s="165" t="s">
        <v>214</v>
      </c>
      <c r="B51" s="165" t="s">
        <v>112</v>
      </c>
      <c r="C51" s="165" t="s">
        <v>176</v>
      </c>
      <c r="D51" s="166" t="s">
        <v>215</v>
      </c>
      <c r="E51" s="167" t="s">
        <v>216</v>
      </c>
      <c r="F51" s="165" t="s">
        <v>140</v>
      </c>
      <c r="G51" s="168">
        <v>67</v>
      </c>
      <c r="H51" s="169"/>
      <c r="I51" s="169">
        <f>ROUND(G51*H51,2)</f>
        <v>0</v>
      </c>
      <c r="J51" s="170">
        <v>0.00575</v>
      </c>
      <c r="K51" s="168">
        <f>G51*J51</f>
        <v>0.38525</v>
      </c>
      <c r="L51" s="170">
        <v>0</v>
      </c>
      <c r="M51" s="168">
        <f>G51*L51</f>
        <v>0</v>
      </c>
      <c r="N51" s="171">
        <v>21</v>
      </c>
      <c r="O51" s="172">
        <v>16</v>
      </c>
      <c r="P51" s="13" t="s">
        <v>117</v>
      </c>
    </row>
    <row r="52" spans="1:16" s="13" customFormat="1" ht="13.5" customHeight="1">
      <c r="A52" s="165" t="s">
        <v>217</v>
      </c>
      <c r="B52" s="165" t="s">
        <v>112</v>
      </c>
      <c r="C52" s="165" t="s">
        <v>176</v>
      </c>
      <c r="D52" s="166" t="s">
        <v>218</v>
      </c>
      <c r="E52" s="167" t="s">
        <v>219</v>
      </c>
      <c r="F52" s="165" t="s">
        <v>140</v>
      </c>
      <c r="G52" s="168">
        <v>102</v>
      </c>
      <c r="H52" s="169"/>
      <c r="I52" s="169">
        <f>ROUND(G52*H52,2)</f>
        <v>0</v>
      </c>
      <c r="J52" s="170">
        <v>0.00742</v>
      </c>
      <c r="K52" s="168">
        <f>G52*J52</f>
        <v>0.7568400000000001</v>
      </c>
      <c r="L52" s="170">
        <v>0</v>
      </c>
      <c r="M52" s="168">
        <f>G52*L52</f>
        <v>0</v>
      </c>
      <c r="N52" s="171">
        <v>21</v>
      </c>
      <c r="O52" s="172">
        <v>16</v>
      </c>
      <c r="P52" s="13" t="s">
        <v>117</v>
      </c>
    </row>
    <row r="53" spans="1:16" s="13" customFormat="1" ht="13.5" customHeight="1">
      <c r="A53" s="165" t="s">
        <v>220</v>
      </c>
      <c r="B53" s="165" t="s">
        <v>112</v>
      </c>
      <c r="C53" s="165" t="s">
        <v>176</v>
      </c>
      <c r="D53" s="166" t="s">
        <v>221</v>
      </c>
      <c r="E53" s="167" t="s">
        <v>222</v>
      </c>
      <c r="F53" s="165" t="s">
        <v>140</v>
      </c>
      <c r="G53" s="168">
        <v>169</v>
      </c>
      <c r="H53" s="169"/>
      <c r="I53" s="169">
        <f>ROUND(G53*H53,2)</f>
        <v>0</v>
      </c>
      <c r="J53" s="170">
        <v>0</v>
      </c>
      <c r="K53" s="168">
        <f>G53*J53</f>
        <v>0</v>
      </c>
      <c r="L53" s="170">
        <v>0</v>
      </c>
      <c r="M53" s="168">
        <f>G53*L53</f>
        <v>0</v>
      </c>
      <c r="N53" s="171">
        <v>21</v>
      </c>
      <c r="O53" s="172">
        <v>16</v>
      </c>
      <c r="P53" s="13" t="s">
        <v>117</v>
      </c>
    </row>
    <row r="54" spans="1:16" s="13" customFormat="1" ht="13.5" customHeight="1">
      <c r="A54" s="165" t="s">
        <v>223</v>
      </c>
      <c r="B54" s="165" t="s">
        <v>112</v>
      </c>
      <c r="C54" s="165" t="s">
        <v>176</v>
      </c>
      <c r="D54" s="166" t="s">
        <v>224</v>
      </c>
      <c r="E54" s="167" t="s">
        <v>225</v>
      </c>
      <c r="F54" s="165" t="s">
        <v>140</v>
      </c>
      <c r="G54" s="168">
        <v>775</v>
      </c>
      <c r="H54" s="169"/>
      <c r="I54" s="169">
        <f>ROUND(G54*H54,2)</f>
        <v>0</v>
      </c>
      <c r="J54" s="170">
        <v>0.00048</v>
      </c>
      <c r="K54" s="168">
        <f>G54*J54</f>
        <v>0.372</v>
      </c>
      <c r="L54" s="170">
        <v>0</v>
      </c>
      <c r="M54" s="168">
        <f>G54*L54</f>
        <v>0</v>
      </c>
      <c r="N54" s="171">
        <v>21</v>
      </c>
      <c r="O54" s="172">
        <v>16</v>
      </c>
      <c r="P54" s="13" t="s">
        <v>117</v>
      </c>
    </row>
    <row r="55" spans="1:16" s="13" customFormat="1" ht="13.5" customHeight="1">
      <c r="A55" s="165" t="s">
        <v>226</v>
      </c>
      <c r="B55" s="165" t="s">
        <v>112</v>
      </c>
      <c r="C55" s="165" t="s">
        <v>176</v>
      </c>
      <c r="D55" s="166" t="s">
        <v>227</v>
      </c>
      <c r="E55" s="167" t="s">
        <v>228</v>
      </c>
      <c r="F55" s="165" t="s">
        <v>140</v>
      </c>
      <c r="G55" s="168">
        <v>281</v>
      </c>
      <c r="H55" s="169"/>
      <c r="I55" s="169">
        <f>ROUND(G55*H55,2)</f>
        <v>0</v>
      </c>
      <c r="J55" s="170">
        <v>0.00073</v>
      </c>
      <c r="K55" s="168">
        <f>G55*J55</f>
        <v>0.20512999999999998</v>
      </c>
      <c r="L55" s="170">
        <v>0</v>
      </c>
      <c r="M55" s="168">
        <f>G55*L55</f>
        <v>0</v>
      </c>
      <c r="N55" s="171">
        <v>21</v>
      </c>
      <c r="O55" s="172">
        <v>16</v>
      </c>
      <c r="P55" s="13" t="s">
        <v>117</v>
      </c>
    </row>
    <row r="56" spans="1:16" s="13" customFormat="1" ht="13.5" customHeight="1">
      <c r="A56" s="165" t="s">
        <v>229</v>
      </c>
      <c r="B56" s="165" t="s">
        <v>112</v>
      </c>
      <c r="C56" s="165" t="s">
        <v>176</v>
      </c>
      <c r="D56" s="166" t="s">
        <v>230</v>
      </c>
      <c r="E56" s="167" t="s">
        <v>231</v>
      </c>
      <c r="F56" s="165" t="s">
        <v>140</v>
      </c>
      <c r="G56" s="168">
        <v>250</v>
      </c>
      <c r="H56" s="169"/>
      <c r="I56" s="169">
        <f>ROUND(G56*H56,2)</f>
        <v>0</v>
      </c>
      <c r="J56" s="170">
        <v>0.00072</v>
      </c>
      <c r="K56" s="168">
        <f>G56*J56</f>
        <v>0.18000000000000002</v>
      </c>
      <c r="L56" s="170">
        <v>0</v>
      </c>
      <c r="M56" s="168">
        <f>G56*L56</f>
        <v>0</v>
      </c>
      <c r="N56" s="171">
        <v>21</v>
      </c>
      <c r="O56" s="172">
        <v>16</v>
      </c>
      <c r="P56" s="13" t="s">
        <v>117</v>
      </c>
    </row>
    <row r="57" spans="1:16" s="13" customFormat="1" ht="13.5" customHeight="1">
      <c r="A57" s="165" t="s">
        <v>232</v>
      </c>
      <c r="B57" s="165" t="s">
        <v>112</v>
      </c>
      <c r="C57" s="165" t="s">
        <v>176</v>
      </c>
      <c r="D57" s="166" t="s">
        <v>233</v>
      </c>
      <c r="E57" s="167" t="s">
        <v>234</v>
      </c>
      <c r="F57" s="165" t="s">
        <v>140</v>
      </c>
      <c r="G57" s="168">
        <v>293</v>
      </c>
      <c r="H57" s="169"/>
      <c r="I57" s="169">
        <f>ROUND(G57*H57,2)</f>
        <v>0</v>
      </c>
      <c r="J57" s="170">
        <v>0.00129</v>
      </c>
      <c r="K57" s="168">
        <f>G57*J57</f>
        <v>0.37797</v>
      </c>
      <c r="L57" s="170">
        <v>0</v>
      </c>
      <c r="M57" s="168">
        <f>G57*L57</f>
        <v>0</v>
      </c>
      <c r="N57" s="171">
        <v>21</v>
      </c>
      <c r="O57" s="172">
        <v>16</v>
      </c>
      <c r="P57" s="13" t="s">
        <v>117</v>
      </c>
    </row>
    <row r="58" spans="1:16" s="13" customFormat="1" ht="13.5" customHeight="1">
      <c r="A58" s="165" t="s">
        <v>235</v>
      </c>
      <c r="B58" s="165" t="s">
        <v>112</v>
      </c>
      <c r="C58" s="165" t="s">
        <v>176</v>
      </c>
      <c r="D58" s="166" t="s">
        <v>236</v>
      </c>
      <c r="E58" s="167" t="s">
        <v>237</v>
      </c>
      <c r="F58" s="165" t="s">
        <v>140</v>
      </c>
      <c r="G58" s="168">
        <v>357</v>
      </c>
      <c r="H58" s="169"/>
      <c r="I58" s="169">
        <f>ROUND(G58*H58,2)</f>
        <v>0</v>
      </c>
      <c r="J58" s="170">
        <v>0.00163</v>
      </c>
      <c r="K58" s="168">
        <f>G58*J58</f>
        <v>0.5819099999999999</v>
      </c>
      <c r="L58" s="170">
        <v>0</v>
      </c>
      <c r="M58" s="168">
        <f>G58*L58</f>
        <v>0</v>
      </c>
      <c r="N58" s="171">
        <v>21</v>
      </c>
      <c r="O58" s="172">
        <v>16</v>
      </c>
      <c r="P58" s="13" t="s">
        <v>117</v>
      </c>
    </row>
    <row r="59" spans="1:16" s="13" customFormat="1" ht="13.5" customHeight="1">
      <c r="A59" s="165" t="s">
        <v>238</v>
      </c>
      <c r="B59" s="165" t="s">
        <v>112</v>
      </c>
      <c r="C59" s="165" t="s">
        <v>176</v>
      </c>
      <c r="D59" s="166" t="s">
        <v>239</v>
      </c>
      <c r="E59" s="167" t="s">
        <v>240</v>
      </c>
      <c r="F59" s="165" t="s">
        <v>140</v>
      </c>
      <c r="G59" s="168">
        <v>160</v>
      </c>
      <c r="H59" s="169"/>
      <c r="I59" s="169">
        <f>ROUND(G59*H59,2)</f>
        <v>0</v>
      </c>
      <c r="J59" s="170">
        <v>0.00198</v>
      </c>
      <c r="K59" s="168">
        <f>G59*J59</f>
        <v>0.31679999999999997</v>
      </c>
      <c r="L59" s="170">
        <v>0</v>
      </c>
      <c r="M59" s="168">
        <f>G59*L59</f>
        <v>0</v>
      </c>
      <c r="N59" s="171">
        <v>21</v>
      </c>
      <c r="O59" s="172">
        <v>16</v>
      </c>
      <c r="P59" s="13" t="s">
        <v>117</v>
      </c>
    </row>
    <row r="60" spans="1:16" s="13" customFormat="1" ht="13.5" customHeight="1">
      <c r="A60" s="165" t="s">
        <v>241</v>
      </c>
      <c r="B60" s="165" t="s">
        <v>112</v>
      </c>
      <c r="C60" s="165" t="s">
        <v>176</v>
      </c>
      <c r="D60" s="166" t="s">
        <v>242</v>
      </c>
      <c r="E60" s="167" t="s">
        <v>243</v>
      </c>
      <c r="F60" s="165" t="s">
        <v>140</v>
      </c>
      <c r="G60" s="168">
        <v>89</v>
      </c>
      <c r="H60" s="169"/>
      <c r="I60" s="169">
        <f>ROUND(G60*H60,2)</f>
        <v>0</v>
      </c>
      <c r="J60" s="170">
        <v>0.00341</v>
      </c>
      <c r="K60" s="168">
        <f>G60*J60</f>
        <v>0.30349</v>
      </c>
      <c r="L60" s="170">
        <v>0</v>
      </c>
      <c r="M60" s="168">
        <f>G60*L60</f>
        <v>0</v>
      </c>
      <c r="N60" s="171">
        <v>21</v>
      </c>
      <c r="O60" s="172">
        <v>16</v>
      </c>
      <c r="P60" s="13" t="s">
        <v>117</v>
      </c>
    </row>
    <row r="61" spans="1:16" s="13" customFormat="1" ht="13.5" customHeight="1">
      <c r="A61" s="165" t="s">
        <v>244</v>
      </c>
      <c r="B61" s="165" t="s">
        <v>112</v>
      </c>
      <c r="C61" s="165" t="s">
        <v>176</v>
      </c>
      <c r="D61" s="166" t="s">
        <v>245</v>
      </c>
      <c r="E61" s="167" t="s">
        <v>246</v>
      </c>
      <c r="F61" s="165" t="s">
        <v>140</v>
      </c>
      <c r="G61" s="168">
        <v>2205</v>
      </c>
      <c r="H61" s="169"/>
      <c r="I61" s="169">
        <f>ROUND(G61*H61,2)</f>
        <v>0</v>
      </c>
      <c r="J61" s="170">
        <v>0</v>
      </c>
      <c r="K61" s="168">
        <f>G61*J61</f>
        <v>0</v>
      </c>
      <c r="L61" s="170">
        <v>0</v>
      </c>
      <c r="M61" s="168">
        <f>G61*L61</f>
        <v>0</v>
      </c>
      <c r="N61" s="171">
        <v>21</v>
      </c>
      <c r="O61" s="172">
        <v>16</v>
      </c>
      <c r="P61" s="13" t="s">
        <v>117</v>
      </c>
    </row>
    <row r="62" spans="1:16" s="13" customFormat="1" ht="24" customHeight="1">
      <c r="A62" s="165" t="s">
        <v>247</v>
      </c>
      <c r="B62" s="165" t="s">
        <v>112</v>
      </c>
      <c r="C62" s="165" t="s">
        <v>176</v>
      </c>
      <c r="D62" s="166" t="s">
        <v>248</v>
      </c>
      <c r="E62" s="167" t="s">
        <v>249</v>
      </c>
      <c r="F62" s="165" t="s">
        <v>116</v>
      </c>
      <c r="G62" s="168">
        <v>26.416</v>
      </c>
      <c r="H62" s="169"/>
      <c r="I62" s="169">
        <f>ROUND(G62*H62,2)</f>
        <v>0</v>
      </c>
      <c r="J62" s="170">
        <v>0</v>
      </c>
      <c r="K62" s="168">
        <f>G62*J62</f>
        <v>0</v>
      </c>
      <c r="L62" s="170">
        <v>0</v>
      </c>
      <c r="M62" s="168">
        <f>G62*L62</f>
        <v>0</v>
      </c>
      <c r="N62" s="171">
        <v>21</v>
      </c>
      <c r="O62" s="172">
        <v>16</v>
      </c>
      <c r="P62" s="13" t="s">
        <v>117</v>
      </c>
    </row>
    <row r="63" spans="1:16" s="13" customFormat="1" ht="13.5" customHeight="1">
      <c r="A63" s="165" t="s">
        <v>250</v>
      </c>
      <c r="B63" s="165" t="s">
        <v>112</v>
      </c>
      <c r="C63" s="165" t="s">
        <v>176</v>
      </c>
      <c r="D63" s="166" t="s">
        <v>251</v>
      </c>
      <c r="E63" s="167" t="s">
        <v>252</v>
      </c>
      <c r="F63" s="165" t="s">
        <v>46</v>
      </c>
      <c r="G63" s="168">
        <f>SUM(I50:I62)/100</f>
        <v>0</v>
      </c>
      <c r="H63" s="169"/>
      <c r="I63" s="169">
        <f>ROUND(G63*H63,2)</f>
        <v>0</v>
      </c>
      <c r="J63" s="170">
        <v>0</v>
      </c>
      <c r="K63" s="168">
        <f>G63*J63</f>
        <v>0</v>
      </c>
      <c r="L63" s="170">
        <v>0</v>
      </c>
      <c r="M63" s="168">
        <f>G63*L63</f>
        <v>0</v>
      </c>
      <c r="N63" s="171">
        <v>21</v>
      </c>
      <c r="O63" s="172">
        <v>16</v>
      </c>
      <c r="P63" s="13" t="s">
        <v>117</v>
      </c>
    </row>
    <row r="64" spans="2:16" s="142" customFormat="1" ht="12.75" customHeight="1">
      <c r="B64" s="143" t="s">
        <v>63</v>
      </c>
      <c r="D64" s="144" t="s">
        <v>253</v>
      </c>
      <c r="E64" s="144" t="s">
        <v>254</v>
      </c>
      <c r="I64" s="145">
        <f>SUM(I65:I116)</f>
        <v>0</v>
      </c>
      <c r="K64" s="146">
        <f>SUM(K65:K116)</f>
        <v>0.61783</v>
      </c>
      <c r="M64" s="146">
        <f>SUM(M65:M116)</f>
        <v>0</v>
      </c>
      <c r="P64" s="144" t="s">
        <v>109</v>
      </c>
    </row>
    <row r="65" spans="1:16" s="13" customFormat="1" ht="13.5" customHeight="1">
      <c r="A65" s="165" t="s">
        <v>255</v>
      </c>
      <c r="B65" s="165" t="s">
        <v>112</v>
      </c>
      <c r="C65" s="165" t="s">
        <v>176</v>
      </c>
      <c r="D65" s="166" t="s">
        <v>256</v>
      </c>
      <c r="E65" s="167" t="s">
        <v>257</v>
      </c>
      <c r="F65" s="165" t="s">
        <v>190</v>
      </c>
      <c r="G65" s="168">
        <v>7</v>
      </c>
      <c r="H65" s="169"/>
      <c r="I65" s="169">
        <f>ROUND(G65*H65,2)</f>
        <v>0</v>
      </c>
      <c r="J65" s="170">
        <v>0.04604</v>
      </c>
      <c r="K65" s="168">
        <f>G65*J65</f>
        <v>0.32228</v>
      </c>
      <c r="L65" s="170">
        <v>0</v>
      </c>
      <c r="M65" s="168">
        <f>G65*L65</f>
        <v>0</v>
      </c>
      <c r="N65" s="171">
        <v>21</v>
      </c>
      <c r="O65" s="172">
        <v>16</v>
      </c>
      <c r="P65" s="13" t="s">
        <v>117</v>
      </c>
    </row>
    <row r="66" spans="1:16" s="13" customFormat="1" ht="13.5" customHeight="1">
      <c r="A66" s="165" t="s">
        <v>258</v>
      </c>
      <c r="B66" s="165" t="s">
        <v>112</v>
      </c>
      <c r="C66" s="165" t="s">
        <v>181</v>
      </c>
      <c r="D66" s="166" t="s">
        <v>259</v>
      </c>
      <c r="E66" s="167" t="s">
        <v>260</v>
      </c>
      <c r="F66" s="165" t="s">
        <v>190</v>
      </c>
      <c r="G66" s="168">
        <v>1</v>
      </c>
      <c r="H66" s="169"/>
      <c r="I66" s="169">
        <f>ROUND(G66*H66,2)</f>
        <v>0</v>
      </c>
      <c r="J66" s="170">
        <v>0</v>
      </c>
      <c r="K66" s="168">
        <f>G66*J66</f>
        <v>0</v>
      </c>
      <c r="L66" s="170">
        <v>0</v>
      </c>
      <c r="M66" s="168">
        <f>G66*L66</f>
        <v>0</v>
      </c>
      <c r="N66" s="171">
        <v>21</v>
      </c>
      <c r="O66" s="172">
        <v>16</v>
      </c>
      <c r="P66" s="13" t="s">
        <v>117</v>
      </c>
    </row>
    <row r="67" spans="1:16" s="13" customFormat="1" ht="13.5" customHeight="1">
      <c r="A67" s="165" t="s">
        <v>261</v>
      </c>
      <c r="B67" s="165" t="s">
        <v>112</v>
      </c>
      <c r="C67" s="165" t="s">
        <v>176</v>
      </c>
      <c r="D67" s="166" t="s">
        <v>262</v>
      </c>
      <c r="E67" s="167" t="s">
        <v>263</v>
      </c>
      <c r="F67" s="165" t="s">
        <v>190</v>
      </c>
      <c r="G67" s="168">
        <v>1</v>
      </c>
      <c r="H67" s="169"/>
      <c r="I67" s="169">
        <f>ROUND(G67*H67,2)</f>
        <v>0</v>
      </c>
      <c r="J67" s="170">
        <v>0.02934</v>
      </c>
      <c r="K67" s="168">
        <f>G67*J67</f>
        <v>0.02934</v>
      </c>
      <c r="L67" s="170">
        <v>0</v>
      </c>
      <c r="M67" s="168">
        <f>G67*L67</f>
        <v>0</v>
      </c>
      <c r="N67" s="171">
        <v>21</v>
      </c>
      <c r="O67" s="172">
        <v>16</v>
      </c>
      <c r="P67" s="13" t="s">
        <v>117</v>
      </c>
    </row>
    <row r="68" spans="1:16" s="13" customFormat="1" ht="13.5" customHeight="1">
      <c r="A68" s="165" t="s">
        <v>264</v>
      </c>
      <c r="B68" s="165" t="s">
        <v>112</v>
      </c>
      <c r="C68" s="165" t="s">
        <v>176</v>
      </c>
      <c r="D68" s="166" t="s">
        <v>265</v>
      </c>
      <c r="E68" s="167" t="s">
        <v>266</v>
      </c>
      <c r="F68" s="165" t="s">
        <v>172</v>
      </c>
      <c r="G68" s="168">
        <v>1</v>
      </c>
      <c r="H68" s="169"/>
      <c r="I68" s="169">
        <f>ROUND(G68*H68,2)</f>
        <v>0</v>
      </c>
      <c r="J68" s="170">
        <v>0.00012</v>
      </c>
      <c r="K68" s="168">
        <f>G68*J68</f>
        <v>0.00012</v>
      </c>
      <c r="L68" s="170">
        <v>0</v>
      </c>
      <c r="M68" s="168">
        <f>G68*L68</f>
        <v>0</v>
      </c>
      <c r="N68" s="171">
        <v>21</v>
      </c>
      <c r="O68" s="172">
        <v>16</v>
      </c>
      <c r="P68" s="13" t="s">
        <v>117</v>
      </c>
    </row>
    <row r="69" spans="1:16" s="13" customFormat="1" ht="24" customHeight="1">
      <c r="A69" s="173" t="s">
        <v>267</v>
      </c>
      <c r="B69" s="173" t="s">
        <v>142</v>
      </c>
      <c r="C69" s="173" t="s">
        <v>143</v>
      </c>
      <c r="D69" s="174" t="s">
        <v>268</v>
      </c>
      <c r="E69" s="175" t="s">
        <v>269</v>
      </c>
      <c r="F69" s="173" t="s">
        <v>172</v>
      </c>
      <c r="G69" s="176">
        <v>1</v>
      </c>
      <c r="H69" s="177"/>
      <c r="I69" s="177">
        <f>ROUND(G69*H69,2)</f>
        <v>0</v>
      </c>
      <c r="J69" s="178">
        <v>0.00035</v>
      </c>
      <c r="K69" s="176">
        <f>G69*J69</f>
        <v>0.00035</v>
      </c>
      <c r="L69" s="178">
        <v>0</v>
      </c>
      <c r="M69" s="176">
        <f>G69*L69</f>
        <v>0</v>
      </c>
      <c r="N69" s="179">
        <v>21</v>
      </c>
      <c r="O69" s="180">
        <v>32</v>
      </c>
      <c r="P69" s="181" t="s">
        <v>117</v>
      </c>
    </row>
    <row r="70" spans="1:16" s="13" customFormat="1" ht="13.5" customHeight="1">
      <c r="A70" s="165" t="s">
        <v>270</v>
      </c>
      <c r="B70" s="165" t="s">
        <v>112</v>
      </c>
      <c r="C70" s="165" t="s">
        <v>176</v>
      </c>
      <c r="D70" s="166" t="s">
        <v>271</v>
      </c>
      <c r="E70" s="167" t="s">
        <v>272</v>
      </c>
      <c r="F70" s="165" t="s">
        <v>172</v>
      </c>
      <c r="G70" s="168">
        <v>1</v>
      </c>
      <c r="H70" s="169"/>
      <c r="I70" s="169">
        <f>ROUND(G70*H70,2)</f>
        <v>0</v>
      </c>
      <c r="J70" s="170">
        <v>0.00016</v>
      </c>
      <c r="K70" s="168">
        <f>G70*J70</f>
        <v>0.00016</v>
      </c>
      <c r="L70" s="170">
        <v>0</v>
      </c>
      <c r="M70" s="168">
        <f>G70*L70</f>
        <v>0</v>
      </c>
      <c r="N70" s="171">
        <v>21</v>
      </c>
      <c r="O70" s="172">
        <v>16</v>
      </c>
      <c r="P70" s="13" t="s">
        <v>117</v>
      </c>
    </row>
    <row r="71" spans="1:16" s="13" customFormat="1" ht="24" customHeight="1">
      <c r="A71" s="173" t="s">
        <v>273</v>
      </c>
      <c r="B71" s="173" t="s">
        <v>142</v>
      </c>
      <c r="C71" s="173" t="s">
        <v>143</v>
      </c>
      <c r="D71" s="174" t="s">
        <v>274</v>
      </c>
      <c r="E71" s="175" t="s">
        <v>275</v>
      </c>
      <c r="F71" s="173" t="s">
        <v>172</v>
      </c>
      <c r="G71" s="176">
        <v>1</v>
      </c>
      <c r="H71" s="177"/>
      <c r="I71" s="177">
        <f>ROUND(G71*H71,2)</f>
        <v>0</v>
      </c>
      <c r="J71" s="178">
        <v>0</v>
      </c>
      <c r="K71" s="176">
        <f>G71*J71</f>
        <v>0</v>
      </c>
      <c r="L71" s="178">
        <v>0</v>
      </c>
      <c r="M71" s="176">
        <f>G71*L71</f>
        <v>0</v>
      </c>
      <c r="N71" s="179">
        <v>21</v>
      </c>
      <c r="O71" s="180">
        <v>32</v>
      </c>
      <c r="P71" s="181" t="s">
        <v>117</v>
      </c>
    </row>
    <row r="72" spans="1:16" s="13" customFormat="1" ht="13.5" customHeight="1">
      <c r="A72" s="165" t="s">
        <v>276</v>
      </c>
      <c r="B72" s="165" t="s">
        <v>112</v>
      </c>
      <c r="C72" s="165" t="s">
        <v>176</v>
      </c>
      <c r="D72" s="166" t="s">
        <v>277</v>
      </c>
      <c r="E72" s="167" t="s">
        <v>278</v>
      </c>
      <c r="F72" s="165" t="s">
        <v>172</v>
      </c>
      <c r="G72" s="168">
        <v>1</v>
      </c>
      <c r="H72" s="169"/>
      <c r="I72" s="169">
        <f>ROUND(G72*H72,2)</f>
        <v>0</v>
      </c>
      <c r="J72" s="170">
        <v>0.00023</v>
      </c>
      <c r="K72" s="168">
        <f>G72*J72</f>
        <v>0.00023</v>
      </c>
      <c r="L72" s="170">
        <v>0</v>
      </c>
      <c r="M72" s="168">
        <f>G72*L72</f>
        <v>0</v>
      </c>
      <c r="N72" s="171">
        <v>21</v>
      </c>
      <c r="O72" s="172">
        <v>16</v>
      </c>
      <c r="P72" s="13" t="s">
        <v>117</v>
      </c>
    </row>
    <row r="73" spans="1:16" s="13" customFormat="1" ht="24" customHeight="1">
      <c r="A73" s="173" t="s">
        <v>279</v>
      </c>
      <c r="B73" s="173" t="s">
        <v>142</v>
      </c>
      <c r="C73" s="173" t="s">
        <v>143</v>
      </c>
      <c r="D73" s="174" t="s">
        <v>280</v>
      </c>
      <c r="E73" s="175" t="s">
        <v>281</v>
      </c>
      <c r="F73" s="173" t="s">
        <v>172</v>
      </c>
      <c r="G73" s="176">
        <v>1</v>
      </c>
      <c r="H73" s="177"/>
      <c r="I73" s="177">
        <f>ROUND(G73*H73,2)</f>
        <v>0</v>
      </c>
      <c r="J73" s="178">
        <v>0</v>
      </c>
      <c r="K73" s="176">
        <f>G73*J73</f>
        <v>0</v>
      </c>
      <c r="L73" s="178">
        <v>0</v>
      </c>
      <c r="M73" s="176">
        <f>G73*L73</f>
        <v>0</v>
      </c>
      <c r="N73" s="179">
        <v>21</v>
      </c>
      <c r="O73" s="180">
        <v>32</v>
      </c>
      <c r="P73" s="181" t="s">
        <v>117</v>
      </c>
    </row>
    <row r="74" spans="1:16" s="13" customFormat="1" ht="13.5" customHeight="1">
      <c r="A74" s="165" t="s">
        <v>282</v>
      </c>
      <c r="B74" s="165" t="s">
        <v>112</v>
      </c>
      <c r="C74" s="165" t="s">
        <v>176</v>
      </c>
      <c r="D74" s="166" t="s">
        <v>283</v>
      </c>
      <c r="E74" s="167" t="s">
        <v>284</v>
      </c>
      <c r="F74" s="165" t="s">
        <v>172</v>
      </c>
      <c r="G74" s="168">
        <v>1</v>
      </c>
      <c r="H74" s="169"/>
      <c r="I74" s="169">
        <f>ROUND(G74*H74,2)</f>
        <v>0</v>
      </c>
      <c r="J74" s="170">
        <v>0.00033</v>
      </c>
      <c r="K74" s="168">
        <f>G74*J74</f>
        <v>0.00033</v>
      </c>
      <c r="L74" s="170">
        <v>0</v>
      </c>
      <c r="M74" s="168">
        <f>G74*L74</f>
        <v>0</v>
      </c>
      <c r="N74" s="171">
        <v>21</v>
      </c>
      <c r="O74" s="172">
        <v>16</v>
      </c>
      <c r="P74" s="13" t="s">
        <v>117</v>
      </c>
    </row>
    <row r="75" spans="1:16" s="13" customFormat="1" ht="24" customHeight="1">
      <c r="A75" s="173" t="s">
        <v>285</v>
      </c>
      <c r="B75" s="173" t="s">
        <v>142</v>
      </c>
      <c r="C75" s="173" t="s">
        <v>143</v>
      </c>
      <c r="D75" s="174" t="s">
        <v>286</v>
      </c>
      <c r="E75" s="175" t="s">
        <v>287</v>
      </c>
      <c r="F75" s="173" t="s">
        <v>172</v>
      </c>
      <c r="G75" s="176">
        <v>1</v>
      </c>
      <c r="H75" s="177"/>
      <c r="I75" s="177">
        <f>ROUND(G75*H75,2)</f>
        <v>0</v>
      </c>
      <c r="J75" s="178">
        <v>0</v>
      </c>
      <c r="K75" s="176">
        <f>G75*J75</f>
        <v>0</v>
      </c>
      <c r="L75" s="178">
        <v>0</v>
      </c>
      <c r="M75" s="176">
        <f>G75*L75</f>
        <v>0</v>
      </c>
      <c r="N75" s="179">
        <v>21</v>
      </c>
      <c r="O75" s="180">
        <v>32</v>
      </c>
      <c r="P75" s="181" t="s">
        <v>117</v>
      </c>
    </row>
    <row r="76" spans="1:16" s="13" customFormat="1" ht="13.5" customHeight="1">
      <c r="A76" s="165" t="s">
        <v>288</v>
      </c>
      <c r="B76" s="165" t="s">
        <v>112</v>
      </c>
      <c r="C76" s="165" t="s">
        <v>176</v>
      </c>
      <c r="D76" s="166" t="s">
        <v>289</v>
      </c>
      <c r="E76" s="167" t="s">
        <v>290</v>
      </c>
      <c r="F76" s="165" t="s">
        <v>172</v>
      </c>
      <c r="G76" s="168">
        <v>1</v>
      </c>
      <c r="H76" s="169"/>
      <c r="I76" s="169">
        <f>ROUND(G76*H76,2)</f>
        <v>0</v>
      </c>
      <c r="J76" s="170">
        <v>0.00038</v>
      </c>
      <c r="K76" s="168">
        <f>G76*J76</f>
        <v>0.00038</v>
      </c>
      <c r="L76" s="170">
        <v>0</v>
      </c>
      <c r="M76" s="168">
        <f>G76*L76</f>
        <v>0</v>
      </c>
      <c r="N76" s="171">
        <v>21</v>
      </c>
      <c r="O76" s="172">
        <v>16</v>
      </c>
      <c r="P76" s="13" t="s">
        <v>117</v>
      </c>
    </row>
    <row r="77" spans="1:16" s="13" customFormat="1" ht="24" customHeight="1">
      <c r="A77" s="173" t="s">
        <v>291</v>
      </c>
      <c r="B77" s="173" t="s">
        <v>142</v>
      </c>
      <c r="C77" s="173" t="s">
        <v>143</v>
      </c>
      <c r="D77" s="174" t="s">
        <v>292</v>
      </c>
      <c r="E77" s="175" t="s">
        <v>293</v>
      </c>
      <c r="F77" s="173" t="s">
        <v>172</v>
      </c>
      <c r="G77" s="176">
        <v>1</v>
      </c>
      <c r="H77" s="177"/>
      <c r="I77" s="177">
        <f>ROUND(G77*H77,2)</f>
        <v>0</v>
      </c>
      <c r="J77" s="178">
        <v>0</v>
      </c>
      <c r="K77" s="176">
        <f>G77*J77</f>
        <v>0</v>
      </c>
      <c r="L77" s="178">
        <v>0</v>
      </c>
      <c r="M77" s="176">
        <f>G77*L77</f>
        <v>0</v>
      </c>
      <c r="N77" s="179">
        <v>21</v>
      </c>
      <c r="O77" s="180">
        <v>32</v>
      </c>
      <c r="P77" s="181" t="s">
        <v>117</v>
      </c>
    </row>
    <row r="78" spans="1:16" s="13" customFormat="1" ht="13.5" customHeight="1">
      <c r="A78" s="165" t="s">
        <v>294</v>
      </c>
      <c r="B78" s="165" t="s">
        <v>112</v>
      </c>
      <c r="C78" s="165" t="s">
        <v>176</v>
      </c>
      <c r="D78" s="166" t="s">
        <v>295</v>
      </c>
      <c r="E78" s="167" t="s">
        <v>296</v>
      </c>
      <c r="F78" s="165" t="s">
        <v>172</v>
      </c>
      <c r="G78" s="168">
        <v>169</v>
      </c>
      <c r="H78" s="169"/>
      <c r="I78" s="169">
        <f>ROUND(G78*H78,2)</f>
        <v>0</v>
      </c>
      <c r="J78" s="170">
        <v>6E-05</v>
      </c>
      <c r="K78" s="168">
        <f>G78*J78</f>
        <v>0.01014</v>
      </c>
      <c r="L78" s="170">
        <v>0</v>
      </c>
      <c r="M78" s="168">
        <f>G78*L78</f>
        <v>0</v>
      </c>
      <c r="N78" s="171">
        <v>21</v>
      </c>
      <c r="O78" s="172">
        <v>16</v>
      </c>
      <c r="P78" s="13" t="s">
        <v>117</v>
      </c>
    </row>
    <row r="79" spans="1:16" s="13" customFormat="1" ht="13.5" customHeight="1">
      <c r="A79" s="165" t="s">
        <v>297</v>
      </c>
      <c r="B79" s="165" t="s">
        <v>112</v>
      </c>
      <c r="C79" s="165" t="s">
        <v>176</v>
      </c>
      <c r="D79" s="166" t="s">
        <v>298</v>
      </c>
      <c r="E79" s="167" t="s">
        <v>299</v>
      </c>
      <c r="F79" s="165" t="s">
        <v>172</v>
      </c>
      <c r="G79" s="168">
        <v>8</v>
      </c>
      <c r="H79" s="169"/>
      <c r="I79" s="169">
        <f>ROUND(G79*H79,2)</f>
        <v>0</v>
      </c>
      <c r="J79" s="170">
        <v>0.00024</v>
      </c>
      <c r="K79" s="168">
        <f>G79*J79</f>
        <v>0.00192</v>
      </c>
      <c r="L79" s="170">
        <v>0</v>
      </c>
      <c r="M79" s="168">
        <f>G79*L79</f>
        <v>0</v>
      </c>
      <c r="N79" s="171">
        <v>21</v>
      </c>
      <c r="O79" s="172">
        <v>16</v>
      </c>
      <c r="P79" s="13" t="s">
        <v>117</v>
      </c>
    </row>
    <row r="80" spans="1:16" s="13" customFormat="1" ht="13.5" customHeight="1">
      <c r="A80" s="165" t="s">
        <v>300</v>
      </c>
      <c r="B80" s="165" t="s">
        <v>112</v>
      </c>
      <c r="C80" s="165" t="s">
        <v>176</v>
      </c>
      <c r="D80" s="166" t="s">
        <v>301</v>
      </c>
      <c r="E80" s="167" t="s">
        <v>302</v>
      </c>
      <c r="F80" s="165" t="s">
        <v>172</v>
      </c>
      <c r="G80" s="168">
        <v>1</v>
      </c>
      <c r="H80" s="169"/>
      <c r="I80" s="169">
        <f>ROUND(G80*H80,2)</f>
        <v>0</v>
      </c>
      <c r="J80" s="170">
        <v>0.00035</v>
      </c>
      <c r="K80" s="168">
        <f>G80*J80</f>
        <v>0.00035</v>
      </c>
      <c r="L80" s="170">
        <v>0</v>
      </c>
      <c r="M80" s="168">
        <f>G80*L80</f>
        <v>0</v>
      </c>
      <c r="N80" s="171">
        <v>21</v>
      </c>
      <c r="O80" s="172">
        <v>16</v>
      </c>
      <c r="P80" s="13" t="s">
        <v>117</v>
      </c>
    </row>
    <row r="81" spans="1:16" s="13" customFormat="1" ht="13.5" customHeight="1">
      <c r="A81" s="165" t="s">
        <v>303</v>
      </c>
      <c r="B81" s="165" t="s">
        <v>112</v>
      </c>
      <c r="C81" s="165" t="s">
        <v>181</v>
      </c>
      <c r="D81" s="166" t="s">
        <v>304</v>
      </c>
      <c r="E81" s="167" t="s">
        <v>305</v>
      </c>
      <c r="F81" s="165" t="s">
        <v>172</v>
      </c>
      <c r="G81" s="168">
        <v>3</v>
      </c>
      <c r="H81" s="169"/>
      <c r="I81" s="169">
        <f>ROUND(G81*H81,2)</f>
        <v>0</v>
      </c>
      <c r="J81" s="170">
        <v>0</v>
      </c>
      <c r="K81" s="168">
        <f>G81*J81</f>
        <v>0</v>
      </c>
      <c r="L81" s="170">
        <v>0</v>
      </c>
      <c r="M81" s="168">
        <f>G81*L81</f>
        <v>0</v>
      </c>
      <c r="N81" s="171">
        <v>21</v>
      </c>
      <c r="O81" s="172">
        <v>16</v>
      </c>
      <c r="P81" s="13" t="s">
        <v>117</v>
      </c>
    </row>
    <row r="82" spans="1:16" s="13" customFormat="1" ht="13.5" customHeight="1">
      <c r="A82" s="165" t="s">
        <v>306</v>
      </c>
      <c r="B82" s="165" t="s">
        <v>112</v>
      </c>
      <c r="C82" s="165" t="s">
        <v>181</v>
      </c>
      <c r="D82" s="166" t="s">
        <v>307</v>
      </c>
      <c r="E82" s="167" t="s">
        <v>308</v>
      </c>
      <c r="F82" s="165" t="s">
        <v>172</v>
      </c>
      <c r="G82" s="168">
        <v>1</v>
      </c>
      <c r="H82" s="169"/>
      <c r="I82" s="169">
        <f>ROUND(G82*H82,2)</f>
        <v>0</v>
      </c>
      <c r="J82" s="170">
        <v>0</v>
      </c>
      <c r="K82" s="168">
        <f>G82*J82</f>
        <v>0</v>
      </c>
      <c r="L82" s="170">
        <v>0</v>
      </c>
      <c r="M82" s="168">
        <f>G82*L82</f>
        <v>0</v>
      </c>
      <c r="N82" s="171">
        <v>21</v>
      </c>
      <c r="O82" s="172">
        <v>16</v>
      </c>
      <c r="P82" s="13" t="s">
        <v>117</v>
      </c>
    </row>
    <row r="83" spans="1:16" s="13" customFormat="1" ht="13.5" customHeight="1">
      <c r="A83" s="165" t="s">
        <v>309</v>
      </c>
      <c r="B83" s="165" t="s">
        <v>112</v>
      </c>
      <c r="C83" s="165" t="s">
        <v>181</v>
      </c>
      <c r="D83" s="166" t="s">
        <v>310</v>
      </c>
      <c r="E83" s="167" t="s">
        <v>311</v>
      </c>
      <c r="F83" s="165" t="s">
        <v>172</v>
      </c>
      <c r="G83" s="168">
        <v>2</v>
      </c>
      <c r="H83" s="169"/>
      <c r="I83" s="169">
        <f>ROUND(G83*H83,2)</f>
        <v>0</v>
      </c>
      <c r="J83" s="170">
        <v>0</v>
      </c>
      <c r="K83" s="168">
        <f>G83*J83</f>
        <v>0</v>
      </c>
      <c r="L83" s="170">
        <v>0</v>
      </c>
      <c r="M83" s="168">
        <f>G83*L83</f>
        <v>0</v>
      </c>
      <c r="N83" s="171">
        <v>21</v>
      </c>
      <c r="O83" s="172">
        <v>16</v>
      </c>
      <c r="P83" s="13" t="s">
        <v>117</v>
      </c>
    </row>
    <row r="84" spans="1:16" s="13" customFormat="1" ht="13.5" customHeight="1">
      <c r="A84" s="165" t="s">
        <v>312</v>
      </c>
      <c r="B84" s="165" t="s">
        <v>112</v>
      </c>
      <c r="C84" s="165" t="s">
        <v>181</v>
      </c>
      <c r="D84" s="166" t="s">
        <v>313</v>
      </c>
      <c r="E84" s="167" t="s">
        <v>314</v>
      </c>
      <c r="F84" s="165" t="s">
        <v>172</v>
      </c>
      <c r="G84" s="168">
        <v>2</v>
      </c>
      <c r="H84" s="169"/>
      <c r="I84" s="169">
        <f>ROUND(G84*H84,2)</f>
        <v>0</v>
      </c>
      <c r="J84" s="170">
        <v>0</v>
      </c>
      <c r="K84" s="168">
        <f>G84*J84</f>
        <v>0</v>
      </c>
      <c r="L84" s="170">
        <v>0</v>
      </c>
      <c r="M84" s="168">
        <f>G84*L84</f>
        <v>0</v>
      </c>
      <c r="N84" s="171">
        <v>21</v>
      </c>
      <c r="O84" s="172">
        <v>16</v>
      </c>
      <c r="P84" s="13" t="s">
        <v>117</v>
      </c>
    </row>
    <row r="85" spans="1:16" s="13" customFormat="1" ht="24" customHeight="1">
      <c r="A85" s="165" t="s">
        <v>315</v>
      </c>
      <c r="B85" s="165" t="s">
        <v>112</v>
      </c>
      <c r="C85" s="165" t="s">
        <v>176</v>
      </c>
      <c r="D85" s="166" t="s">
        <v>316</v>
      </c>
      <c r="E85" s="167" t="s">
        <v>317</v>
      </c>
      <c r="F85" s="165" t="s">
        <v>172</v>
      </c>
      <c r="G85" s="168">
        <v>99</v>
      </c>
      <c r="H85" s="169"/>
      <c r="I85" s="169">
        <f>ROUND(G85*H85,2)</f>
        <v>0</v>
      </c>
      <c r="J85" s="170">
        <v>0.00029</v>
      </c>
      <c r="K85" s="168">
        <f>G85*J85</f>
        <v>0.02871</v>
      </c>
      <c r="L85" s="170">
        <v>0</v>
      </c>
      <c r="M85" s="168">
        <f>G85*L85</f>
        <v>0</v>
      </c>
      <c r="N85" s="171">
        <v>21</v>
      </c>
      <c r="O85" s="172">
        <v>16</v>
      </c>
      <c r="P85" s="13" t="s">
        <v>117</v>
      </c>
    </row>
    <row r="86" spans="1:16" s="13" customFormat="1" ht="24" customHeight="1">
      <c r="A86" s="165" t="s">
        <v>318</v>
      </c>
      <c r="B86" s="165" t="s">
        <v>112</v>
      </c>
      <c r="C86" s="165" t="s">
        <v>176</v>
      </c>
      <c r="D86" s="166" t="s">
        <v>319</v>
      </c>
      <c r="E86" s="167" t="s">
        <v>320</v>
      </c>
      <c r="F86" s="165" t="s">
        <v>172</v>
      </c>
      <c r="G86" s="168">
        <v>11</v>
      </c>
      <c r="H86" s="169"/>
      <c r="I86" s="169">
        <f>ROUND(G86*H86,2)</f>
        <v>0</v>
      </c>
      <c r="J86" s="170">
        <v>0.00029</v>
      </c>
      <c r="K86" s="168">
        <f>G86*J86</f>
        <v>0.00319</v>
      </c>
      <c r="L86" s="170">
        <v>0</v>
      </c>
      <c r="M86" s="168">
        <f>G86*L86</f>
        <v>0</v>
      </c>
      <c r="N86" s="171">
        <v>21</v>
      </c>
      <c r="O86" s="172">
        <v>16</v>
      </c>
      <c r="P86" s="13" t="s">
        <v>117</v>
      </c>
    </row>
    <row r="87" spans="1:16" s="13" customFormat="1" ht="13.5" customHeight="1">
      <c r="A87" s="165" t="s">
        <v>321</v>
      </c>
      <c r="B87" s="165" t="s">
        <v>112</v>
      </c>
      <c r="C87" s="165" t="s">
        <v>176</v>
      </c>
      <c r="D87" s="166" t="s">
        <v>322</v>
      </c>
      <c r="E87" s="167" t="s">
        <v>323</v>
      </c>
      <c r="F87" s="165" t="s">
        <v>172</v>
      </c>
      <c r="G87" s="168">
        <v>169</v>
      </c>
      <c r="H87" s="169"/>
      <c r="I87" s="169">
        <f>ROUND(G87*H87,2)</f>
        <v>0</v>
      </c>
      <c r="J87" s="170">
        <v>0.00015</v>
      </c>
      <c r="K87" s="168">
        <f>G87*J87</f>
        <v>0.025349999999999998</v>
      </c>
      <c r="L87" s="170">
        <v>0</v>
      </c>
      <c r="M87" s="168">
        <f>G87*L87</f>
        <v>0</v>
      </c>
      <c r="N87" s="171">
        <v>21</v>
      </c>
      <c r="O87" s="172">
        <v>16</v>
      </c>
      <c r="P87" s="13" t="s">
        <v>117</v>
      </c>
    </row>
    <row r="88" spans="1:16" s="13" customFormat="1" ht="13.5" customHeight="1">
      <c r="A88" s="165" t="s">
        <v>324</v>
      </c>
      <c r="B88" s="165" t="s">
        <v>112</v>
      </c>
      <c r="C88" s="165" t="s">
        <v>176</v>
      </c>
      <c r="D88" s="166" t="s">
        <v>325</v>
      </c>
      <c r="E88" s="167" t="s">
        <v>326</v>
      </c>
      <c r="F88" s="165" t="s">
        <v>172</v>
      </c>
      <c r="G88" s="168">
        <v>99</v>
      </c>
      <c r="H88" s="169"/>
      <c r="I88" s="169">
        <f>ROUND(G88*H88,2)</f>
        <v>0</v>
      </c>
      <c r="J88" s="170">
        <v>0.00026</v>
      </c>
      <c r="K88" s="168">
        <f>G88*J88</f>
        <v>0.02574</v>
      </c>
      <c r="L88" s="170">
        <v>0</v>
      </c>
      <c r="M88" s="168">
        <f>G88*L88</f>
        <v>0</v>
      </c>
      <c r="N88" s="171">
        <v>21</v>
      </c>
      <c r="O88" s="172">
        <v>16</v>
      </c>
      <c r="P88" s="13" t="s">
        <v>117</v>
      </c>
    </row>
    <row r="89" spans="1:16" s="13" customFormat="1" ht="13.5" customHeight="1">
      <c r="A89" s="165" t="s">
        <v>327</v>
      </c>
      <c r="B89" s="165" t="s">
        <v>112</v>
      </c>
      <c r="C89" s="165" t="s">
        <v>176</v>
      </c>
      <c r="D89" s="166" t="s">
        <v>328</v>
      </c>
      <c r="E89" s="167" t="s">
        <v>329</v>
      </c>
      <c r="F89" s="165" t="s">
        <v>172</v>
      </c>
      <c r="G89" s="168">
        <v>11</v>
      </c>
      <c r="H89" s="169"/>
      <c r="I89" s="169">
        <f>ROUND(G89*H89,2)</f>
        <v>0</v>
      </c>
      <c r="J89" s="170">
        <v>0.00035</v>
      </c>
      <c r="K89" s="168">
        <f>G89*J89</f>
        <v>0.00385</v>
      </c>
      <c r="L89" s="170">
        <v>0</v>
      </c>
      <c r="M89" s="168">
        <f>G89*L89</f>
        <v>0</v>
      </c>
      <c r="N89" s="171">
        <v>21</v>
      </c>
      <c r="O89" s="172">
        <v>16</v>
      </c>
      <c r="P89" s="13" t="s">
        <v>117</v>
      </c>
    </row>
    <row r="90" spans="1:16" s="13" customFormat="1" ht="13.5" customHeight="1">
      <c r="A90" s="165" t="s">
        <v>330</v>
      </c>
      <c r="B90" s="165" t="s">
        <v>112</v>
      </c>
      <c r="C90" s="165" t="s">
        <v>176</v>
      </c>
      <c r="D90" s="166" t="s">
        <v>331</v>
      </c>
      <c r="E90" s="167" t="s">
        <v>332</v>
      </c>
      <c r="F90" s="165" t="s">
        <v>172</v>
      </c>
      <c r="G90" s="168">
        <v>59</v>
      </c>
      <c r="H90" s="169"/>
      <c r="I90" s="169">
        <f>ROUND(G90*H90,2)</f>
        <v>0</v>
      </c>
      <c r="J90" s="170">
        <v>0.00035</v>
      </c>
      <c r="K90" s="168">
        <f>G90*J90</f>
        <v>0.020649999999999998</v>
      </c>
      <c r="L90" s="170">
        <v>0</v>
      </c>
      <c r="M90" s="168">
        <f>G90*L90</f>
        <v>0</v>
      </c>
      <c r="N90" s="171">
        <v>21</v>
      </c>
      <c r="O90" s="172">
        <v>16</v>
      </c>
      <c r="P90" s="13" t="s">
        <v>117</v>
      </c>
    </row>
    <row r="91" spans="1:16" s="13" customFormat="1" ht="13.5" customHeight="1">
      <c r="A91" s="165" t="s">
        <v>333</v>
      </c>
      <c r="B91" s="165" t="s">
        <v>112</v>
      </c>
      <c r="C91" s="165" t="s">
        <v>176</v>
      </c>
      <c r="D91" s="166" t="s">
        <v>334</v>
      </c>
      <c r="E91" s="167" t="s">
        <v>335</v>
      </c>
      <c r="F91" s="165" t="s">
        <v>172</v>
      </c>
      <c r="G91" s="168">
        <v>18</v>
      </c>
      <c r="H91" s="169"/>
      <c r="I91" s="169">
        <f>ROUND(G91*H91,2)</f>
        <v>0</v>
      </c>
      <c r="J91" s="170">
        <v>0.00027</v>
      </c>
      <c r="K91" s="168">
        <f>G91*J91</f>
        <v>0.00486</v>
      </c>
      <c r="L91" s="170">
        <v>0</v>
      </c>
      <c r="M91" s="168">
        <f>G91*L91</f>
        <v>0</v>
      </c>
      <c r="N91" s="171">
        <v>21</v>
      </c>
      <c r="O91" s="172">
        <v>16</v>
      </c>
      <c r="P91" s="13" t="s">
        <v>117</v>
      </c>
    </row>
    <row r="92" spans="1:16" s="13" customFormat="1" ht="13.5" customHeight="1">
      <c r="A92" s="173" t="s">
        <v>336</v>
      </c>
      <c r="B92" s="173" t="s">
        <v>142</v>
      </c>
      <c r="C92" s="173" t="s">
        <v>143</v>
      </c>
      <c r="D92" s="174" t="s">
        <v>337</v>
      </c>
      <c r="E92" s="175" t="s">
        <v>338</v>
      </c>
      <c r="F92" s="173" t="s">
        <v>172</v>
      </c>
      <c r="G92" s="176">
        <v>18</v>
      </c>
      <c r="H92" s="177"/>
      <c r="I92" s="177">
        <f>ROUND(G92*H92,2)</f>
        <v>0</v>
      </c>
      <c r="J92" s="178">
        <v>0.00038</v>
      </c>
      <c r="K92" s="176">
        <f>G92*J92</f>
        <v>0.006840000000000001</v>
      </c>
      <c r="L92" s="178">
        <v>0</v>
      </c>
      <c r="M92" s="176">
        <f>G92*L92</f>
        <v>0</v>
      </c>
      <c r="N92" s="179">
        <v>21</v>
      </c>
      <c r="O92" s="180">
        <v>32</v>
      </c>
      <c r="P92" s="181" t="s">
        <v>117</v>
      </c>
    </row>
    <row r="93" spans="1:16" s="13" customFormat="1" ht="13.5" customHeight="1">
      <c r="A93" s="165" t="s">
        <v>339</v>
      </c>
      <c r="B93" s="165" t="s">
        <v>112</v>
      </c>
      <c r="C93" s="165" t="s">
        <v>176</v>
      </c>
      <c r="D93" s="166" t="s">
        <v>340</v>
      </c>
      <c r="E93" s="167" t="s">
        <v>341</v>
      </c>
      <c r="F93" s="165" t="s">
        <v>172</v>
      </c>
      <c r="G93" s="168">
        <v>18</v>
      </c>
      <c r="H93" s="169"/>
      <c r="I93" s="169">
        <f>ROUND(G93*H93,2)</f>
        <v>0</v>
      </c>
      <c r="J93" s="170">
        <v>0.00221</v>
      </c>
      <c r="K93" s="168">
        <f>G93*J93</f>
        <v>0.03978</v>
      </c>
      <c r="L93" s="170">
        <v>0</v>
      </c>
      <c r="M93" s="168">
        <f>G93*L93</f>
        <v>0</v>
      </c>
      <c r="N93" s="171">
        <v>21</v>
      </c>
      <c r="O93" s="172">
        <v>16</v>
      </c>
      <c r="P93" s="13" t="s">
        <v>117</v>
      </c>
    </row>
    <row r="94" spans="1:16" s="13" customFormat="1" ht="13.5" customHeight="1">
      <c r="A94" s="165" t="s">
        <v>342</v>
      </c>
      <c r="B94" s="165" t="s">
        <v>112</v>
      </c>
      <c r="C94" s="165" t="s">
        <v>176</v>
      </c>
      <c r="D94" s="166" t="s">
        <v>343</v>
      </c>
      <c r="E94" s="167" t="s">
        <v>344</v>
      </c>
      <c r="F94" s="165" t="s">
        <v>172</v>
      </c>
      <c r="G94" s="168">
        <v>1</v>
      </c>
      <c r="H94" s="169"/>
      <c r="I94" s="169">
        <f>ROUND(G94*H94,2)</f>
        <v>0</v>
      </c>
      <c r="J94" s="170">
        <v>0.00038</v>
      </c>
      <c r="K94" s="168">
        <f>G94*J94</f>
        <v>0.00038</v>
      </c>
      <c r="L94" s="170">
        <v>0</v>
      </c>
      <c r="M94" s="168">
        <f>G94*L94</f>
        <v>0</v>
      </c>
      <c r="N94" s="171">
        <v>21</v>
      </c>
      <c r="O94" s="172">
        <v>16</v>
      </c>
      <c r="P94" s="13" t="s">
        <v>117</v>
      </c>
    </row>
    <row r="95" spans="1:16" s="13" customFormat="1" ht="13.5" customHeight="1">
      <c r="A95" s="165" t="s">
        <v>345</v>
      </c>
      <c r="B95" s="165" t="s">
        <v>112</v>
      </c>
      <c r="C95" s="165" t="s">
        <v>176</v>
      </c>
      <c r="D95" s="166" t="s">
        <v>346</v>
      </c>
      <c r="E95" s="167" t="s">
        <v>347</v>
      </c>
      <c r="F95" s="165" t="s">
        <v>172</v>
      </c>
      <c r="G95" s="168">
        <v>1</v>
      </c>
      <c r="H95" s="169"/>
      <c r="I95" s="169">
        <f>ROUND(G95*H95,2)</f>
        <v>0</v>
      </c>
      <c r="J95" s="170">
        <v>0.00052</v>
      </c>
      <c r="K95" s="168">
        <f>G95*J95</f>
        <v>0.00052</v>
      </c>
      <c r="L95" s="170">
        <v>0</v>
      </c>
      <c r="M95" s="168">
        <f>G95*L95</f>
        <v>0</v>
      </c>
      <c r="N95" s="171">
        <v>21</v>
      </c>
      <c r="O95" s="172">
        <v>16</v>
      </c>
      <c r="P95" s="13" t="s">
        <v>117</v>
      </c>
    </row>
    <row r="96" spans="1:16" s="13" customFormat="1" ht="13.5" customHeight="1">
      <c r="A96" s="165" t="s">
        <v>348</v>
      </c>
      <c r="B96" s="165" t="s">
        <v>112</v>
      </c>
      <c r="C96" s="165" t="s">
        <v>176</v>
      </c>
      <c r="D96" s="166" t="s">
        <v>349</v>
      </c>
      <c r="E96" s="167" t="s">
        <v>350</v>
      </c>
      <c r="F96" s="165" t="s">
        <v>172</v>
      </c>
      <c r="G96" s="168">
        <v>2</v>
      </c>
      <c r="H96" s="169"/>
      <c r="I96" s="169">
        <f>ROUND(G96*H96,2)</f>
        <v>0</v>
      </c>
      <c r="J96" s="170">
        <v>0.00078</v>
      </c>
      <c r="K96" s="168">
        <f>G96*J96</f>
        <v>0.00156</v>
      </c>
      <c r="L96" s="170">
        <v>0</v>
      </c>
      <c r="M96" s="168">
        <f>G96*L96</f>
        <v>0</v>
      </c>
      <c r="N96" s="171">
        <v>21</v>
      </c>
      <c r="O96" s="172">
        <v>16</v>
      </c>
      <c r="P96" s="13" t="s">
        <v>117</v>
      </c>
    </row>
    <row r="97" spans="1:16" s="13" customFormat="1" ht="13.5" customHeight="1">
      <c r="A97" s="165" t="s">
        <v>351</v>
      </c>
      <c r="B97" s="165" t="s">
        <v>112</v>
      </c>
      <c r="C97" s="165" t="s">
        <v>176</v>
      </c>
      <c r="D97" s="166" t="s">
        <v>352</v>
      </c>
      <c r="E97" s="167" t="s">
        <v>353</v>
      </c>
      <c r="F97" s="165" t="s">
        <v>172</v>
      </c>
      <c r="G97" s="168">
        <v>2</v>
      </c>
      <c r="H97" s="169"/>
      <c r="I97" s="169">
        <f>ROUND(G97*H97,2)</f>
        <v>0</v>
      </c>
      <c r="J97" s="170">
        <v>0.00136</v>
      </c>
      <c r="K97" s="168">
        <f>G97*J97</f>
        <v>0.00272</v>
      </c>
      <c r="L97" s="170">
        <v>0</v>
      </c>
      <c r="M97" s="168">
        <f>G97*L97</f>
        <v>0</v>
      </c>
      <c r="N97" s="171">
        <v>21</v>
      </c>
      <c r="O97" s="172">
        <v>16</v>
      </c>
      <c r="P97" s="13" t="s">
        <v>117</v>
      </c>
    </row>
    <row r="98" spans="1:16" s="13" customFormat="1" ht="13.5" customHeight="1">
      <c r="A98" s="165" t="s">
        <v>354</v>
      </c>
      <c r="B98" s="165" t="s">
        <v>112</v>
      </c>
      <c r="C98" s="165" t="s">
        <v>176</v>
      </c>
      <c r="D98" s="166" t="s">
        <v>355</v>
      </c>
      <c r="E98" s="167" t="s">
        <v>356</v>
      </c>
      <c r="F98" s="165" t="s">
        <v>172</v>
      </c>
      <c r="G98" s="168">
        <v>1</v>
      </c>
      <c r="H98" s="169"/>
      <c r="I98" s="169">
        <f>ROUND(G98*H98,2)</f>
        <v>0</v>
      </c>
      <c r="J98" s="170">
        <v>0.00036</v>
      </c>
      <c r="K98" s="168">
        <f>G98*J98</f>
        <v>0.00036</v>
      </c>
      <c r="L98" s="170">
        <v>0</v>
      </c>
      <c r="M98" s="168">
        <f>G98*L98</f>
        <v>0</v>
      </c>
      <c r="N98" s="171">
        <v>21</v>
      </c>
      <c r="O98" s="172">
        <v>16</v>
      </c>
      <c r="P98" s="13" t="s">
        <v>117</v>
      </c>
    </row>
    <row r="99" spans="1:16" s="13" customFormat="1" ht="13.5" customHeight="1">
      <c r="A99" s="165" t="s">
        <v>357</v>
      </c>
      <c r="B99" s="165" t="s">
        <v>112</v>
      </c>
      <c r="C99" s="165" t="s">
        <v>176</v>
      </c>
      <c r="D99" s="166" t="s">
        <v>358</v>
      </c>
      <c r="E99" s="167" t="s">
        <v>359</v>
      </c>
      <c r="F99" s="165" t="s">
        <v>172</v>
      </c>
      <c r="G99" s="168">
        <v>46</v>
      </c>
      <c r="H99" s="169"/>
      <c r="I99" s="169">
        <f>ROUND(G99*H99,2)</f>
        <v>0</v>
      </c>
      <c r="J99" s="170">
        <v>0.00022</v>
      </c>
      <c r="K99" s="168">
        <f>G99*J99</f>
        <v>0.01012</v>
      </c>
      <c r="L99" s="170">
        <v>0</v>
      </c>
      <c r="M99" s="168">
        <f>G99*L99</f>
        <v>0</v>
      </c>
      <c r="N99" s="171">
        <v>21</v>
      </c>
      <c r="O99" s="172">
        <v>16</v>
      </c>
      <c r="P99" s="13" t="s">
        <v>117</v>
      </c>
    </row>
    <row r="100" spans="1:16" s="13" customFormat="1" ht="13.5" customHeight="1">
      <c r="A100" s="165" t="s">
        <v>360</v>
      </c>
      <c r="B100" s="165" t="s">
        <v>112</v>
      </c>
      <c r="C100" s="165" t="s">
        <v>176</v>
      </c>
      <c r="D100" s="166" t="s">
        <v>361</v>
      </c>
      <c r="E100" s="167" t="s">
        <v>362</v>
      </c>
      <c r="F100" s="165" t="s">
        <v>172</v>
      </c>
      <c r="G100" s="168">
        <v>15</v>
      </c>
      <c r="H100" s="169"/>
      <c r="I100" s="169">
        <f>ROUND(G100*H100,2)</f>
        <v>0</v>
      </c>
      <c r="J100" s="170">
        <v>0.00027</v>
      </c>
      <c r="K100" s="168">
        <f>G100*J100</f>
        <v>0.00405</v>
      </c>
      <c r="L100" s="170">
        <v>0</v>
      </c>
      <c r="M100" s="168">
        <f>G100*L100</f>
        <v>0</v>
      </c>
      <c r="N100" s="171">
        <v>21</v>
      </c>
      <c r="O100" s="172">
        <v>16</v>
      </c>
      <c r="P100" s="13" t="s">
        <v>117</v>
      </c>
    </row>
    <row r="101" spans="1:16" s="13" customFormat="1" ht="13.5" customHeight="1">
      <c r="A101" s="165" t="s">
        <v>363</v>
      </c>
      <c r="B101" s="165" t="s">
        <v>112</v>
      </c>
      <c r="C101" s="165" t="s">
        <v>176</v>
      </c>
      <c r="D101" s="166" t="s">
        <v>364</v>
      </c>
      <c r="E101" s="167" t="s">
        <v>365</v>
      </c>
      <c r="F101" s="165" t="s">
        <v>172</v>
      </c>
      <c r="G101" s="168">
        <v>14</v>
      </c>
      <c r="H101" s="169"/>
      <c r="I101" s="169">
        <f>ROUND(G101*H101,2)</f>
        <v>0</v>
      </c>
      <c r="J101" s="170">
        <v>0.00021</v>
      </c>
      <c r="K101" s="168">
        <f>G101*J101</f>
        <v>0.00294</v>
      </c>
      <c r="L101" s="170">
        <v>0</v>
      </c>
      <c r="M101" s="168">
        <f>G101*L101</f>
        <v>0</v>
      </c>
      <c r="N101" s="171">
        <v>21</v>
      </c>
      <c r="O101" s="172">
        <v>16</v>
      </c>
      <c r="P101" s="13" t="s">
        <v>117</v>
      </c>
    </row>
    <row r="102" spans="1:16" s="13" customFormat="1" ht="13.5" customHeight="1">
      <c r="A102" s="165" t="s">
        <v>366</v>
      </c>
      <c r="B102" s="165" t="s">
        <v>112</v>
      </c>
      <c r="C102" s="165" t="s">
        <v>176</v>
      </c>
      <c r="D102" s="166" t="s">
        <v>367</v>
      </c>
      <c r="E102" s="167" t="s">
        <v>368</v>
      </c>
      <c r="F102" s="165" t="s">
        <v>172</v>
      </c>
      <c r="G102" s="168">
        <v>11</v>
      </c>
      <c r="H102" s="169"/>
      <c r="I102" s="169">
        <f>ROUND(G102*H102,2)</f>
        <v>0</v>
      </c>
      <c r="J102" s="170">
        <v>0.00034</v>
      </c>
      <c r="K102" s="168">
        <f>G102*J102</f>
        <v>0.0037400000000000003</v>
      </c>
      <c r="L102" s="170">
        <v>0</v>
      </c>
      <c r="M102" s="168">
        <f>G102*L102</f>
        <v>0</v>
      </c>
      <c r="N102" s="171">
        <v>21</v>
      </c>
      <c r="O102" s="172">
        <v>16</v>
      </c>
      <c r="P102" s="13" t="s">
        <v>117</v>
      </c>
    </row>
    <row r="103" spans="1:16" s="13" customFormat="1" ht="13.5" customHeight="1">
      <c r="A103" s="165" t="s">
        <v>369</v>
      </c>
      <c r="B103" s="165" t="s">
        <v>112</v>
      </c>
      <c r="C103" s="165" t="s">
        <v>176</v>
      </c>
      <c r="D103" s="166" t="s">
        <v>370</v>
      </c>
      <c r="E103" s="167" t="s">
        <v>371</v>
      </c>
      <c r="F103" s="165" t="s">
        <v>172</v>
      </c>
      <c r="G103" s="168">
        <v>20</v>
      </c>
      <c r="H103" s="169"/>
      <c r="I103" s="169">
        <f>ROUND(G103*H103,2)</f>
        <v>0</v>
      </c>
      <c r="J103" s="170">
        <v>0.0005</v>
      </c>
      <c r="K103" s="168">
        <f>G103*J103</f>
        <v>0.01</v>
      </c>
      <c r="L103" s="170">
        <v>0</v>
      </c>
      <c r="M103" s="168">
        <f>G103*L103</f>
        <v>0</v>
      </c>
      <c r="N103" s="171">
        <v>21</v>
      </c>
      <c r="O103" s="172">
        <v>16</v>
      </c>
      <c r="P103" s="13" t="s">
        <v>117</v>
      </c>
    </row>
    <row r="104" spans="1:16" s="13" customFormat="1" ht="13.5" customHeight="1">
      <c r="A104" s="165" t="s">
        <v>372</v>
      </c>
      <c r="B104" s="165" t="s">
        <v>112</v>
      </c>
      <c r="C104" s="165" t="s">
        <v>176</v>
      </c>
      <c r="D104" s="166" t="s">
        <v>373</v>
      </c>
      <c r="E104" s="167" t="s">
        <v>374</v>
      </c>
      <c r="F104" s="165" t="s">
        <v>172</v>
      </c>
      <c r="G104" s="168">
        <v>7</v>
      </c>
      <c r="H104" s="169"/>
      <c r="I104" s="169">
        <f>ROUND(G104*H104,2)</f>
        <v>0</v>
      </c>
      <c r="J104" s="170">
        <v>0.0007</v>
      </c>
      <c r="K104" s="168">
        <f>G104*J104</f>
        <v>0.0049</v>
      </c>
      <c r="L104" s="170">
        <v>0</v>
      </c>
      <c r="M104" s="168">
        <f>G104*L104</f>
        <v>0</v>
      </c>
      <c r="N104" s="171">
        <v>21</v>
      </c>
      <c r="O104" s="172">
        <v>16</v>
      </c>
      <c r="P104" s="13" t="s">
        <v>117</v>
      </c>
    </row>
    <row r="105" spans="1:16" s="13" customFormat="1" ht="13.5" customHeight="1">
      <c r="A105" s="165" t="s">
        <v>375</v>
      </c>
      <c r="B105" s="165" t="s">
        <v>112</v>
      </c>
      <c r="C105" s="165" t="s">
        <v>176</v>
      </c>
      <c r="D105" s="166" t="s">
        <v>376</v>
      </c>
      <c r="E105" s="167" t="s">
        <v>377</v>
      </c>
      <c r="F105" s="165" t="s">
        <v>172</v>
      </c>
      <c r="G105" s="168">
        <v>5</v>
      </c>
      <c r="H105" s="169"/>
      <c r="I105" s="169">
        <f>ROUND(G105*H105,2)</f>
        <v>0</v>
      </c>
      <c r="J105" s="170">
        <v>0.00107</v>
      </c>
      <c r="K105" s="168">
        <f>G105*J105</f>
        <v>0.00535</v>
      </c>
      <c r="L105" s="170">
        <v>0</v>
      </c>
      <c r="M105" s="168">
        <f>G105*L105</f>
        <v>0</v>
      </c>
      <c r="N105" s="171">
        <v>21</v>
      </c>
      <c r="O105" s="172">
        <v>16</v>
      </c>
      <c r="P105" s="13" t="s">
        <v>117</v>
      </c>
    </row>
    <row r="106" spans="1:16" s="13" customFormat="1" ht="13.5" customHeight="1">
      <c r="A106" s="165" t="s">
        <v>378</v>
      </c>
      <c r="B106" s="165" t="s">
        <v>112</v>
      </c>
      <c r="C106" s="165" t="s">
        <v>176</v>
      </c>
      <c r="D106" s="166" t="s">
        <v>379</v>
      </c>
      <c r="E106" s="167" t="s">
        <v>380</v>
      </c>
      <c r="F106" s="165" t="s">
        <v>172</v>
      </c>
      <c r="G106" s="168">
        <v>8</v>
      </c>
      <c r="H106" s="169"/>
      <c r="I106" s="169">
        <f>ROUND(G106*H106,2)</f>
        <v>0</v>
      </c>
      <c r="J106" s="170">
        <v>0.00168</v>
      </c>
      <c r="K106" s="168">
        <f>G106*J106</f>
        <v>0.01344</v>
      </c>
      <c r="L106" s="170">
        <v>0</v>
      </c>
      <c r="M106" s="168">
        <f>G106*L106</f>
        <v>0</v>
      </c>
      <c r="N106" s="171">
        <v>21</v>
      </c>
      <c r="O106" s="172">
        <v>16</v>
      </c>
      <c r="P106" s="13" t="s">
        <v>117</v>
      </c>
    </row>
    <row r="107" spans="1:16" s="13" customFormat="1" ht="13.5" customHeight="1">
      <c r="A107" s="165" t="s">
        <v>381</v>
      </c>
      <c r="B107" s="165" t="s">
        <v>112</v>
      </c>
      <c r="C107" s="165" t="s">
        <v>176</v>
      </c>
      <c r="D107" s="166" t="s">
        <v>382</v>
      </c>
      <c r="E107" s="167" t="s">
        <v>383</v>
      </c>
      <c r="F107" s="165" t="s">
        <v>172</v>
      </c>
      <c r="G107" s="168">
        <v>8</v>
      </c>
      <c r="H107" s="169"/>
      <c r="I107" s="169">
        <f>ROUND(G107*H107,2)</f>
        <v>0</v>
      </c>
      <c r="J107" s="170">
        <v>0.00315</v>
      </c>
      <c r="K107" s="168">
        <f>G107*J107</f>
        <v>0.0252</v>
      </c>
      <c r="L107" s="170">
        <v>0</v>
      </c>
      <c r="M107" s="168">
        <f>G107*L107</f>
        <v>0</v>
      </c>
      <c r="N107" s="171">
        <v>21</v>
      </c>
      <c r="O107" s="172">
        <v>16</v>
      </c>
      <c r="P107" s="13" t="s">
        <v>117</v>
      </c>
    </row>
    <row r="108" spans="1:16" s="13" customFormat="1" ht="13.5" customHeight="1">
      <c r="A108" s="165" t="s">
        <v>384</v>
      </c>
      <c r="B108" s="165" t="s">
        <v>112</v>
      </c>
      <c r="C108" s="165" t="s">
        <v>169</v>
      </c>
      <c r="D108" s="166" t="s">
        <v>385</v>
      </c>
      <c r="E108" s="167" t="s">
        <v>386</v>
      </c>
      <c r="F108" s="165" t="s">
        <v>172</v>
      </c>
      <c r="G108" s="168">
        <v>1</v>
      </c>
      <c r="H108" s="169"/>
      <c r="I108" s="169">
        <f>ROUND(G108*H108,2)</f>
        <v>0</v>
      </c>
      <c r="J108" s="170">
        <v>0.00031</v>
      </c>
      <c r="K108" s="168">
        <f>G108*J108</f>
        <v>0.00031</v>
      </c>
      <c r="L108" s="170">
        <v>0</v>
      </c>
      <c r="M108" s="168">
        <f>G108*L108</f>
        <v>0</v>
      </c>
      <c r="N108" s="171">
        <v>21</v>
      </c>
      <c r="O108" s="172">
        <v>16</v>
      </c>
      <c r="P108" s="13" t="s">
        <v>117</v>
      </c>
    </row>
    <row r="109" spans="1:16" s="13" customFormat="1" ht="13.5" customHeight="1">
      <c r="A109" s="165" t="s">
        <v>387</v>
      </c>
      <c r="B109" s="165" t="s">
        <v>112</v>
      </c>
      <c r="C109" s="165" t="s">
        <v>169</v>
      </c>
      <c r="D109" s="166" t="s">
        <v>388</v>
      </c>
      <c r="E109" s="167" t="s">
        <v>389</v>
      </c>
      <c r="F109" s="165" t="s">
        <v>172</v>
      </c>
      <c r="G109" s="168">
        <v>1</v>
      </c>
      <c r="H109" s="169"/>
      <c r="I109" s="169">
        <f>ROUND(G109*H109,2)</f>
        <v>0</v>
      </c>
      <c r="J109" s="170">
        <v>0.00062</v>
      </c>
      <c r="K109" s="168">
        <f>G109*J109</f>
        <v>0.00062</v>
      </c>
      <c r="L109" s="170">
        <v>0</v>
      </c>
      <c r="M109" s="168">
        <f>G109*L109</f>
        <v>0</v>
      </c>
      <c r="N109" s="171">
        <v>21</v>
      </c>
      <c r="O109" s="172">
        <v>16</v>
      </c>
      <c r="P109" s="13" t="s">
        <v>117</v>
      </c>
    </row>
    <row r="110" spans="1:16" s="13" customFormat="1" ht="13.5" customHeight="1">
      <c r="A110" s="165" t="s">
        <v>390</v>
      </c>
      <c r="B110" s="165" t="s">
        <v>112</v>
      </c>
      <c r="C110" s="165" t="s">
        <v>169</v>
      </c>
      <c r="D110" s="166" t="s">
        <v>391</v>
      </c>
      <c r="E110" s="167" t="s">
        <v>392</v>
      </c>
      <c r="F110" s="165" t="s">
        <v>172</v>
      </c>
      <c r="G110" s="168">
        <v>2</v>
      </c>
      <c r="H110" s="169"/>
      <c r="I110" s="169">
        <f>ROUND(G110*H110,2)</f>
        <v>0</v>
      </c>
      <c r="J110" s="170">
        <v>0.00085</v>
      </c>
      <c r="K110" s="168">
        <f>G110*J110</f>
        <v>0.0017</v>
      </c>
      <c r="L110" s="170">
        <v>0</v>
      </c>
      <c r="M110" s="168">
        <f>G110*L110</f>
        <v>0</v>
      </c>
      <c r="N110" s="171">
        <v>21</v>
      </c>
      <c r="O110" s="172">
        <v>16</v>
      </c>
      <c r="P110" s="13" t="s">
        <v>117</v>
      </c>
    </row>
    <row r="111" spans="1:16" s="13" customFormat="1" ht="13.5" customHeight="1">
      <c r="A111" s="165" t="s">
        <v>393</v>
      </c>
      <c r="B111" s="165" t="s">
        <v>112</v>
      </c>
      <c r="C111" s="165" t="s">
        <v>169</v>
      </c>
      <c r="D111" s="166" t="s">
        <v>394</v>
      </c>
      <c r="E111" s="167" t="s">
        <v>395</v>
      </c>
      <c r="F111" s="165" t="s">
        <v>172</v>
      </c>
      <c r="G111" s="168">
        <v>1</v>
      </c>
      <c r="H111" s="169"/>
      <c r="I111" s="169">
        <f>ROUND(G111*H111,2)</f>
        <v>0</v>
      </c>
      <c r="J111" s="170">
        <v>0.00135</v>
      </c>
      <c r="K111" s="168">
        <f>G111*J111</f>
        <v>0.00135</v>
      </c>
      <c r="L111" s="170">
        <v>0</v>
      </c>
      <c r="M111" s="168">
        <f>G111*L111</f>
        <v>0</v>
      </c>
      <c r="N111" s="171">
        <v>21</v>
      </c>
      <c r="O111" s="172">
        <v>16</v>
      </c>
      <c r="P111" s="13" t="s">
        <v>117</v>
      </c>
    </row>
    <row r="112" spans="1:16" s="13" customFormat="1" ht="13.5" customHeight="1">
      <c r="A112" s="165" t="s">
        <v>396</v>
      </c>
      <c r="B112" s="165" t="s">
        <v>112</v>
      </c>
      <c r="C112" s="165" t="s">
        <v>176</v>
      </c>
      <c r="D112" s="166" t="s">
        <v>397</v>
      </c>
      <c r="E112" s="167" t="s">
        <v>398</v>
      </c>
      <c r="F112" s="165" t="s">
        <v>172</v>
      </c>
      <c r="G112" s="168">
        <v>1</v>
      </c>
      <c r="H112" s="169"/>
      <c r="I112" s="169">
        <f>ROUND(G112*H112,2)</f>
        <v>0</v>
      </c>
      <c r="J112" s="170">
        <v>0.002</v>
      </c>
      <c r="K112" s="168">
        <f>G112*J112</f>
        <v>0.002</v>
      </c>
      <c r="L112" s="170">
        <v>0</v>
      </c>
      <c r="M112" s="168">
        <f>G112*L112</f>
        <v>0</v>
      </c>
      <c r="N112" s="171">
        <v>21</v>
      </c>
      <c r="O112" s="172">
        <v>16</v>
      </c>
      <c r="P112" s="13" t="s">
        <v>117</v>
      </c>
    </row>
    <row r="113" spans="1:16" s="13" customFormat="1" ht="13.5" customHeight="1">
      <c r="A113" s="165" t="s">
        <v>399</v>
      </c>
      <c r="B113" s="165" t="s">
        <v>112</v>
      </c>
      <c r="C113" s="165" t="s">
        <v>176</v>
      </c>
      <c r="D113" s="166" t="s">
        <v>400</v>
      </c>
      <c r="E113" s="167" t="s">
        <v>401</v>
      </c>
      <c r="F113" s="165" t="s">
        <v>172</v>
      </c>
      <c r="G113" s="168">
        <v>1</v>
      </c>
      <c r="H113" s="169"/>
      <c r="I113" s="169">
        <f>ROUND(G113*H113,2)</f>
        <v>0</v>
      </c>
      <c r="J113" s="170">
        <v>0.002</v>
      </c>
      <c r="K113" s="168">
        <f>G113*J113</f>
        <v>0.002</v>
      </c>
      <c r="L113" s="170">
        <v>0</v>
      </c>
      <c r="M113" s="168">
        <f>G113*L113</f>
        <v>0</v>
      </c>
      <c r="N113" s="171">
        <v>21</v>
      </c>
      <c r="O113" s="172">
        <v>16</v>
      </c>
      <c r="P113" s="13" t="s">
        <v>117</v>
      </c>
    </row>
    <row r="114" spans="1:16" s="13" customFormat="1" ht="13.5" customHeight="1">
      <c r="A114" s="165" t="s">
        <v>402</v>
      </c>
      <c r="B114" s="165" t="s">
        <v>112</v>
      </c>
      <c r="C114" s="165" t="s">
        <v>181</v>
      </c>
      <c r="D114" s="166" t="s">
        <v>403</v>
      </c>
      <c r="E114" s="167" t="s">
        <v>404</v>
      </c>
      <c r="F114" s="165" t="s">
        <v>179</v>
      </c>
      <c r="G114" s="168">
        <v>1</v>
      </c>
      <c r="H114" s="169"/>
      <c r="I114" s="169">
        <f>ROUND(G114*H114,2)</f>
        <v>0</v>
      </c>
      <c r="J114" s="170">
        <v>0</v>
      </c>
      <c r="K114" s="168">
        <f>G114*J114</f>
        <v>0</v>
      </c>
      <c r="L114" s="170">
        <v>0</v>
      </c>
      <c r="M114" s="168">
        <f>G114*L114</f>
        <v>0</v>
      </c>
      <c r="N114" s="171">
        <v>21</v>
      </c>
      <c r="O114" s="172">
        <v>16</v>
      </c>
      <c r="P114" s="13" t="s">
        <v>117</v>
      </c>
    </row>
    <row r="115" spans="1:16" s="13" customFormat="1" ht="13.5" customHeight="1">
      <c r="A115" s="165" t="s">
        <v>405</v>
      </c>
      <c r="B115" s="165" t="s">
        <v>112</v>
      </c>
      <c r="C115" s="165" t="s">
        <v>181</v>
      </c>
      <c r="D115" s="166" t="s">
        <v>406</v>
      </c>
      <c r="E115" s="167" t="s">
        <v>407</v>
      </c>
      <c r="F115" s="165" t="s">
        <v>179</v>
      </c>
      <c r="G115" s="168">
        <v>1</v>
      </c>
      <c r="H115" s="169"/>
      <c r="I115" s="169">
        <f>ROUND(G115*H115,2)</f>
        <v>0</v>
      </c>
      <c r="J115" s="170">
        <v>0</v>
      </c>
      <c r="K115" s="168">
        <f>G115*J115</f>
        <v>0</v>
      </c>
      <c r="L115" s="170">
        <v>0</v>
      </c>
      <c r="M115" s="168">
        <f>G115*L115</f>
        <v>0</v>
      </c>
      <c r="N115" s="171">
        <v>21</v>
      </c>
      <c r="O115" s="172">
        <v>16</v>
      </c>
      <c r="P115" s="13" t="s">
        <v>117</v>
      </c>
    </row>
    <row r="116" spans="1:16" s="13" customFormat="1" ht="13.5" customHeight="1">
      <c r="A116" s="165" t="s">
        <v>408</v>
      </c>
      <c r="B116" s="165" t="s">
        <v>112</v>
      </c>
      <c r="C116" s="165" t="s">
        <v>176</v>
      </c>
      <c r="D116" s="166" t="s">
        <v>409</v>
      </c>
      <c r="E116" s="167" t="s">
        <v>410</v>
      </c>
      <c r="F116" s="165" t="s">
        <v>46</v>
      </c>
      <c r="G116" s="168">
        <f>SUM(I65:I115)/100</f>
        <v>0</v>
      </c>
      <c r="H116" s="169"/>
      <c r="I116" s="169">
        <f>ROUND(G116*H116,2)</f>
        <v>0</v>
      </c>
      <c r="J116" s="170">
        <v>0</v>
      </c>
      <c r="K116" s="168">
        <f>G116*J116</f>
        <v>0</v>
      </c>
      <c r="L116" s="170">
        <v>0</v>
      </c>
      <c r="M116" s="168">
        <f>G116*L116</f>
        <v>0</v>
      </c>
      <c r="N116" s="171">
        <v>21</v>
      </c>
      <c r="O116" s="172">
        <v>16</v>
      </c>
      <c r="P116" s="13" t="s">
        <v>117</v>
      </c>
    </row>
    <row r="117" spans="2:16" s="142" customFormat="1" ht="12.75" customHeight="1">
      <c r="B117" s="143" t="s">
        <v>63</v>
      </c>
      <c r="D117" s="144" t="s">
        <v>411</v>
      </c>
      <c r="E117" s="144" t="s">
        <v>412</v>
      </c>
      <c r="I117" s="145">
        <f>SUM(I118:I170)</f>
        <v>0</v>
      </c>
      <c r="K117" s="146">
        <f>SUM(K118:K170)</f>
        <v>6.2547500000000005</v>
      </c>
      <c r="M117" s="146">
        <f>SUM(M118:M170)</f>
        <v>8.044400000000001</v>
      </c>
      <c r="P117" s="144" t="s">
        <v>109</v>
      </c>
    </row>
    <row r="118" spans="1:16" s="13" customFormat="1" ht="13.5" customHeight="1">
      <c r="A118" s="165" t="s">
        <v>413</v>
      </c>
      <c r="B118" s="165" t="s">
        <v>112</v>
      </c>
      <c r="C118" s="165" t="s">
        <v>176</v>
      </c>
      <c r="D118" s="166" t="s">
        <v>414</v>
      </c>
      <c r="E118" s="167" t="s">
        <v>415</v>
      </c>
      <c r="F118" s="165" t="s">
        <v>172</v>
      </c>
      <c r="G118" s="168">
        <v>169</v>
      </c>
      <c r="H118" s="169"/>
      <c r="I118" s="169">
        <f>ROUND(G118*H118,2)</f>
        <v>0</v>
      </c>
      <c r="J118" s="170">
        <v>0</v>
      </c>
      <c r="K118" s="168">
        <f>G118*J118</f>
        <v>0</v>
      </c>
      <c r="L118" s="170">
        <v>0</v>
      </c>
      <c r="M118" s="168">
        <f>G118*L118</f>
        <v>0</v>
      </c>
      <c r="N118" s="171">
        <v>21</v>
      </c>
      <c r="O118" s="172">
        <v>16</v>
      </c>
      <c r="P118" s="13" t="s">
        <v>117</v>
      </c>
    </row>
    <row r="119" spans="1:16" s="13" customFormat="1" ht="13.5" customHeight="1">
      <c r="A119" s="165" t="s">
        <v>416</v>
      </c>
      <c r="B119" s="165" t="s">
        <v>112</v>
      </c>
      <c r="C119" s="165" t="s">
        <v>176</v>
      </c>
      <c r="D119" s="166" t="s">
        <v>417</v>
      </c>
      <c r="E119" s="167" t="s">
        <v>418</v>
      </c>
      <c r="F119" s="165" t="s">
        <v>193</v>
      </c>
      <c r="G119" s="168">
        <v>169</v>
      </c>
      <c r="H119" s="169"/>
      <c r="I119" s="169">
        <f>ROUND(G119*H119,2)</f>
        <v>0</v>
      </c>
      <c r="J119" s="170">
        <v>0</v>
      </c>
      <c r="K119" s="168">
        <f>G119*J119</f>
        <v>0</v>
      </c>
      <c r="L119" s="170">
        <v>0.0238</v>
      </c>
      <c r="M119" s="168">
        <f>G119*L119</f>
        <v>4.022200000000001</v>
      </c>
      <c r="N119" s="171">
        <v>21</v>
      </c>
      <c r="O119" s="172">
        <v>16</v>
      </c>
      <c r="P119" s="13" t="s">
        <v>117</v>
      </c>
    </row>
    <row r="120" spans="1:16" s="13" customFormat="1" ht="13.5" customHeight="1">
      <c r="A120" s="182" t="s">
        <v>419</v>
      </c>
      <c r="B120" s="182" t="s">
        <v>112</v>
      </c>
      <c r="C120" s="182" t="s">
        <v>181</v>
      </c>
      <c r="D120" s="183" t="s">
        <v>420</v>
      </c>
      <c r="E120" s="184" t="s">
        <v>421</v>
      </c>
      <c r="F120" s="182" t="s">
        <v>193</v>
      </c>
      <c r="G120" s="185">
        <v>169</v>
      </c>
      <c r="H120" s="186"/>
      <c r="I120" s="186">
        <f>ROUND(G120*H120,2)</f>
        <v>0</v>
      </c>
      <c r="J120" s="187">
        <v>0</v>
      </c>
      <c r="K120" s="185">
        <f>G120*J120</f>
        <v>0</v>
      </c>
      <c r="L120" s="187">
        <v>0.0238</v>
      </c>
      <c r="M120" s="185">
        <f>G120*L120</f>
        <v>4.022200000000001</v>
      </c>
      <c r="N120" s="188">
        <v>21</v>
      </c>
      <c r="O120" s="172">
        <v>16</v>
      </c>
      <c r="P120" s="13" t="s">
        <v>117</v>
      </c>
    </row>
    <row r="121" spans="1:16" s="13" customFormat="1" ht="13.5" customHeight="1">
      <c r="A121" s="165" t="s">
        <v>110</v>
      </c>
      <c r="B121" s="165" t="s">
        <v>112</v>
      </c>
      <c r="C121" s="165" t="s">
        <v>176</v>
      </c>
      <c r="D121" s="166" t="s">
        <v>422</v>
      </c>
      <c r="E121" s="167" t="s">
        <v>423</v>
      </c>
      <c r="F121" s="165" t="s">
        <v>172</v>
      </c>
      <c r="G121" s="168">
        <v>3</v>
      </c>
      <c r="H121" s="169"/>
      <c r="I121" s="169">
        <f>ROUND(G121*H121,2)</f>
        <v>0</v>
      </c>
      <c r="J121" s="170">
        <v>0.00969</v>
      </c>
      <c r="K121" s="168">
        <f>G121*J121</f>
        <v>0.029070000000000002</v>
      </c>
      <c r="L121" s="170">
        <v>0</v>
      </c>
      <c r="M121" s="168">
        <f>G121*L121</f>
        <v>0</v>
      </c>
      <c r="N121" s="171">
        <v>21</v>
      </c>
      <c r="O121" s="172">
        <v>16</v>
      </c>
      <c r="P121" s="13" t="s">
        <v>117</v>
      </c>
    </row>
    <row r="122" spans="1:16" s="13" customFormat="1" ht="13.5" customHeight="1">
      <c r="A122" s="165" t="s">
        <v>424</v>
      </c>
      <c r="B122" s="165" t="s">
        <v>112</v>
      </c>
      <c r="C122" s="165" t="s">
        <v>176</v>
      </c>
      <c r="D122" s="166" t="s">
        <v>425</v>
      </c>
      <c r="E122" s="167" t="s">
        <v>426</v>
      </c>
      <c r="F122" s="165" t="s">
        <v>172</v>
      </c>
      <c r="G122" s="168">
        <v>7</v>
      </c>
      <c r="H122" s="169"/>
      <c r="I122" s="169">
        <f>ROUND(G122*H122,2)</f>
        <v>0</v>
      </c>
      <c r="J122" s="170">
        <v>0.01415</v>
      </c>
      <c r="K122" s="168">
        <f>G122*J122</f>
        <v>0.09905</v>
      </c>
      <c r="L122" s="170">
        <v>0</v>
      </c>
      <c r="M122" s="168">
        <f>G122*L122</f>
        <v>0</v>
      </c>
      <c r="N122" s="171">
        <v>21</v>
      </c>
      <c r="O122" s="172">
        <v>16</v>
      </c>
      <c r="P122" s="13" t="s">
        <v>117</v>
      </c>
    </row>
    <row r="123" spans="1:16" s="13" customFormat="1" ht="13.5" customHeight="1">
      <c r="A123" s="165" t="s">
        <v>427</v>
      </c>
      <c r="B123" s="165" t="s">
        <v>112</v>
      </c>
      <c r="C123" s="165" t="s">
        <v>176</v>
      </c>
      <c r="D123" s="166" t="s">
        <v>428</v>
      </c>
      <c r="E123" s="167" t="s">
        <v>429</v>
      </c>
      <c r="F123" s="165" t="s">
        <v>172</v>
      </c>
      <c r="G123" s="168">
        <v>5</v>
      </c>
      <c r="H123" s="169"/>
      <c r="I123" s="169">
        <f>ROUND(G123*H123,2)</f>
        <v>0</v>
      </c>
      <c r="J123" s="170">
        <v>0.01654</v>
      </c>
      <c r="K123" s="168">
        <f>G123*J123</f>
        <v>0.0827</v>
      </c>
      <c r="L123" s="170">
        <v>0</v>
      </c>
      <c r="M123" s="168">
        <f>G123*L123</f>
        <v>0</v>
      </c>
      <c r="N123" s="171">
        <v>21</v>
      </c>
      <c r="O123" s="172">
        <v>16</v>
      </c>
      <c r="P123" s="13" t="s">
        <v>117</v>
      </c>
    </row>
    <row r="124" spans="1:16" s="13" customFormat="1" ht="13.5" customHeight="1">
      <c r="A124" s="165" t="s">
        <v>430</v>
      </c>
      <c r="B124" s="165" t="s">
        <v>112</v>
      </c>
      <c r="C124" s="165" t="s">
        <v>176</v>
      </c>
      <c r="D124" s="166" t="s">
        <v>431</v>
      </c>
      <c r="E124" s="167" t="s">
        <v>432</v>
      </c>
      <c r="F124" s="165" t="s">
        <v>172</v>
      </c>
      <c r="G124" s="168">
        <v>1</v>
      </c>
      <c r="H124" s="169"/>
      <c r="I124" s="169">
        <f>ROUND(G124*H124,2)</f>
        <v>0</v>
      </c>
      <c r="J124" s="170">
        <v>0.01893</v>
      </c>
      <c r="K124" s="168">
        <f>G124*J124</f>
        <v>0.01893</v>
      </c>
      <c r="L124" s="170">
        <v>0</v>
      </c>
      <c r="M124" s="168">
        <f>G124*L124</f>
        <v>0</v>
      </c>
      <c r="N124" s="171">
        <v>21</v>
      </c>
      <c r="O124" s="172">
        <v>16</v>
      </c>
      <c r="P124" s="13" t="s">
        <v>117</v>
      </c>
    </row>
    <row r="125" spans="1:16" s="13" customFormat="1" ht="13.5" customHeight="1">
      <c r="A125" s="165" t="s">
        <v>433</v>
      </c>
      <c r="B125" s="165" t="s">
        <v>112</v>
      </c>
      <c r="C125" s="165" t="s">
        <v>176</v>
      </c>
      <c r="D125" s="166" t="s">
        <v>434</v>
      </c>
      <c r="E125" s="167" t="s">
        <v>435</v>
      </c>
      <c r="F125" s="165" t="s">
        <v>172</v>
      </c>
      <c r="G125" s="168">
        <v>3</v>
      </c>
      <c r="H125" s="169"/>
      <c r="I125" s="169">
        <f>ROUND(G125*H125,2)</f>
        <v>0</v>
      </c>
      <c r="J125" s="170">
        <v>0.02371</v>
      </c>
      <c r="K125" s="168">
        <f>G125*J125</f>
        <v>0.07113</v>
      </c>
      <c r="L125" s="170">
        <v>0</v>
      </c>
      <c r="M125" s="168">
        <f>G125*L125</f>
        <v>0</v>
      </c>
      <c r="N125" s="171">
        <v>21</v>
      </c>
      <c r="O125" s="172">
        <v>16</v>
      </c>
      <c r="P125" s="13" t="s">
        <v>117</v>
      </c>
    </row>
    <row r="126" spans="1:16" s="13" customFormat="1" ht="13.5" customHeight="1">
      <c r="A126" s="165" t="s">
        <v>436</v>
      </c>
      <c r="B126" s="165" t="s">
        <v>112</v>
      </c>
      <c r="C126" s="165" t="s">
        <v>176</v>
      </c>
      <c r="D126" s="166" t="s">
        <v>437</v>
      </c>
      <c r="E126" s="167" t="s">
        <v>438</v>
      </c>
      <c r="F126" s="165" t="s">
        <v>172</v>
      </c>
      <c r="G126" s="168">
        <v>3</v>
      </c>
      <c r="H126" s="169"/>
      <c r="I126" s="169">
        <f>ROUND(G126*H126,2)</f>
        <v>0</v>
      </c>
      <c r="J126" s="170">
        <v>0.0261</v>
      </c>
      <c r="K126" s="168">
        <f>G126*J126</f>
        <v>0.07830000000000001</v>
      </c>
      <c r="L126" s="170">
        <v>0</v>
      </c>
      <c r="M126" s="168">
        <f>G126*L126</f>
        <v>0</v>
      </c>
      <c r="N126" s="171">
        <v>21</v>
      </c>
      <c r="O126" s="172">
        <v>16</v>
      </c>
      <c r="P126" s="13" t="s">
        <v>117</v>
      </c>
    </row>
    <row r="127" spans="1:16" s="13" customFormat="1" ht="13.5" customHeight="1">
      <c r="A127" s="165" t="s">
        <v>439</v>
      </c>
      <c r="B127" s="165" t="s">
        <v>112</v>
      </c>
      <c r="C127" s="165" t="s">
        <v>176</v>
      </c>
      <c r="D127" s="166" t="s">
        <v>440</v>
      </c>
      <c r="E127" s="167" t="s">
        <v>441</v>
      </c>
      <c r="F127" s="165" t="s">
        <v>172</v>
      </c>
      <c r="G127" s="168">
        <v>6</v>
      </c>
      <c r="H127" s="169"/>
      <c r="I127" s="169">
        <f>ROUND(G127*H127,2)</f>
        <v>0</v>
      </c>
      <c r="J127" s="170">
        <v>0.03088</v>
      </c>
      <c r="K127" s="168">
        <f>G127*J127</f>
        <v>0.18528</v>
      </c>
      <c r="L127" s="170">
        <v>0</v>
      </c>
      <c r="M127" s="168">
        <f>G127*L127</f>
        <v>0</v>
      </c>
      <c r="N127" s="171">
        <v>21</v>
      </c>
      <c r="O127" s="172">
        <v>16</v>
      </c>
      <c r="P127" s="13" t="s">
        <v>117</v>
      </c>
    </row>
    <row r="128" spans="1:16" s="13" customFormat="1" ht="13.5" customHeight="1">
      <c r="A128" s="165" t="s">
        <v>442</v>
      </c>
      <c r="B128" s="165" t="s">
        <v>112</v>
      </c>
      <c r="C128" s="165" t="s">
        <v>176</v>
      </c>
      <c r="D128" s="166" t="s">
        <v>443</v>
      </c>
      <c r="E128" s="167" t="s">
        <v>444</v>
      </c>
      <c r="F128" s="165" t="s">
        <v>172</v>
      </c>
      <c r="G128" s="168">
        <v>1</v>
      </c>
      <c r="H128" s="169"/>
      <c r="I128" s="169">
        <f>ROUND(G128*H128,2)</f>
        <v>0</v>
      </c>
      <c r="J128" s="170">
        <v>0.0181</v>
      </c>
      <c r="K128" s="168">
        <f>G128*J128</f>
        <v>0.0181</v>
      </c>
      <c r="L128" s="170">
        <v>0</v>
      </c>
      <c r="M128" s="168">
        <f>G128*L128</f>
        <v>0</v>
      </c>
      <c r="N128" s="171">
        <v>21</v>
      </c>
      <c r="O128" s="172">
        <v>16</v>
      </c>
      <c r="P128" s="13" t="s">
        <v>117</v>
      </c>
    </row>
    <row r="129" spans="1:16" s="13" customFormat="1" ht="13.5" customHeight="1">
      <c r="A129" s="165" t="s">
        <v>445</v>
      </c>
      <c r="B129" s="165" t="s">
        <v>112</v>
      </c>
      <c r="C129" s="165" t="s">
        <v>176</v>
      </c>
      <c r="D129" s="166" t="s">
        <v>446</v>
      </c>
      <c r="E129" s="167" t="s">
        <v>447</v>
      </c>
      <c r="F129" s="165" t="s">
        <v>172</v>
      </c>
      <c r="G129" s="168">
        <v>2</v>
      </c>
      <c r="H129" s="169"/>
      <c r="I129" s="169">
        <f>ROUND(G129*H129,2)</f>
        <v>0</v>
      </c>
      <c r="J129" s="170">
        <v>0.0234</v>
      </c>
      <c r="K129" s="168">
        <f>G129*J129</f>
        <v>0.0468</v>
      </c>
      <c r="L129" s="170">
        <v>0</v>
      </c>
      <c r="M129" s="168">
        <f>G129*L129</f>
        <v>0</v>
      </c>
      <c r="N129" s="171">
        <v>21</v>
      </c>
      <c r="O129" s="172">
        <v>16</v>
      </c>
      <c r="P129" s="13" t="s">
        <v>117</v>
      </c>
    </row>
    <row r="130" spans="1:16" s="13" customFormat="1" ht="13.5" customHeight="1">
      <c r="A130" s="165" t="s">
        <v>448</v>
      </c>
      <c r="B130" s="165" t="s">
        <v>112</v>
      </c>
      <c r="C130" s="165" t="s">
        <v>176</v>
      </c>
      <c r="D130" s="166" t="s">
        <v>449</v>
      </c>
      <c r="E130" s="167" t="s">
        <v>450</v>
      </c>
      <c r="F130" s="165" t="s">
        <v>172</v>
      </c>
      <c r="G130" s="168">
        <v>1</v>
      </c>
      <c r="H130" s="169"/>
      <c r="I130" s="169">
        <f>ROUND(G130*H130,2)</f>
        <v>0</v>
      </c>
      <c r="J130" s="170">
        <v>0.02605</v>
      </c>
      <c r="K130" s="168">
        <f>G130*J130</f>
        <v>0.02605</v>
      </c>
      <c r="L130" s="170">
        <v>0</v>
      </c>
      <c r="M130" s="168">
        <f>G130*L130</f>
        <v>0</v>
      </c>
      <c r="N130" s="171">
        <v>21</v>
      </c>
      <c r="O130" s="172">
        <v>16</v>
      </c>
      <c r="P130" s="13" t="s">
        <v>117</v>
      </c>
    </row>
    <row r="131" spans="1:16" s="13" customFormat="1" ht="13.5" customHeight="1">
      <c r="A131" s="165" t="s">
        <v>451</v>
      </c>
      <c r="B131" s="165" t="s">
        <v>112</v>
      </c>
      <c r="C131" s="165" t="s">
        <v>176</v>
      </c>
      <c r="D131" s="166" t="s">
        <v>452</v>
      </c>
      <c r="E131" s="167" t="s">
        <v>453</v>
      </c>
      <c r="F131" s="165" t="s">
        <v>172</v>
      </c>
      <c r="G131" s="168">
        <v>7</v>
      </c>
      <c r="H131" s="169"/>
      <c r="I131" s="169">
        <f>ROUND(G131*H131,2)</f>
        <v>0</v>
      </c>
      <c r="J131" s="170">
        <v>0.0287</v>
      </c>
      <c r="K131" s="168">
        <f>G131*J131</f>
        <v>0.2009</v>
      </c>
      <c r="L131" s="170">
        <v>0</v>
      </c>
      <c r="M131" s="168">
        <f>G131*L131</f>
        <v>0</v>
      </c>
      <c r="N131" s="171">
        <v>21</v>
      </c>
      <c r="O131" s="172">
        <v>16</v>
      </c>
      <c r="P131" s="13" t="s">
        <v>117</v>
      </c>
    </row>
    <row r="132" spans="1:16" s="13" customFormat="1" ht="13.5" customHeight="1">
      <c r="A132" s="165" t="s">
        <v>454</v>
      </c>
      <c r="B132" s="165" t="s">
        <v>112</v>
      </c>
      <c r="C132" s="165" t="s">
        <v>176</v>
      </c>
      <c r="D132" s="166" t="s">
        <v>455</v>
      </c>
      <c r="E132" s="167" t="s">
        <v>456</v>
      </c>
      <c r="F132" s="165" t="s">
        <v>172</v>
      </c>
      <c r="G132" s="168">
        <v>15</v>
      </c>
      <c r="H132" s="169"/>
      <c r="I132" s="169">
        <f>ROUND(G132*H132,2)</f>
        <v>0</v>
      </c>
      <c r="J132" s="170">
        <v>0.034</v>
      </c>
      <c r="K132" s="168">
        <f>G132*J132</f>
        <v>0.51</v>
      </c>
      <c r="L132" s="170">
        <v>0</v>
      </c>
      <c r="M132" s="168">
        <f>G132*L132</f>
        <v>0</v>
      </c>
      <c r="N132" s="171">
        <v>21</v>
      </c>
      <c r="O132" s="172">
        <v>16</v>
      </c>
      <c r="P132" s="13" t="s">
        <v>117</v>
      </c>
    </row>
    <row r="133" spans="1:16" s="13" customFormat="1" ht="13.5" customHeight="1">
      <c r="A133" s="165" t="s">
        <v>457</v>
      </c>
      <c r="B133" s="165" t="s">
        <v>112</v>
      </c>
      <c r="C133" s="165" t="s">
        <v>176</v>
      </c>
      <c r="D133" s="166" t="s">
        <v>458</v>
      </c>
      <c r="E133" s="167" t="s">
        <v>459</v>
      </c>
      <c r="F133" s="165" t="s">
        <v>172</v>
      </c>
      <c r="G133" s="168">
        <v>18</v>
      </c>
      <c r="H133" s="169"/>
      <c r="I133" s="169">
        <f>ROUND(G133*H133,2)</f>
        <v>0</v>
      </c>
      <c r="J133" s="170">
        <v>0.0393</v>
      </c>
      <c r="K133" s="168">
        <f>G133*J133</f>
        <v>0.7074</v>
      </c>
      <c r="L133" s="170">
        <v>0</v>
      </c>
      <c r="M133" s="168">
        <f>G133*L133</f>
        <v>0</v>
      </c>
      <c r="N133" s="171">
        <v>21</v>
      </c>
      <c r="O133" s="172">
        <v>16</v>
      </c>
      <c r="P133" s="13" t="s">
        <v>117</v>
      </c>
    </row>
    <row r="134" spans="1:16" s="13" customFormat="1" ht="13.5" customHeight="1">
      <c r="A134" s="165" t="s">
        <v>460</v>
      </c>
      <c r="B134" s="165" t="s">
        <v>112</v>
      </c>
      <c r="C134" s="165" t="s">
        <v>176</v>
      </c>
      <c r="D134" s="166" t="s">
        <v>461</v>
      </c>
      <c r="E134" s="167" t="s">
        <v>462</v>
      </c>
      <c r="F134" s="165" t="s">
        <v>172</v>
      </c>
      <c r="G134" s="168">
        <v>10</v>
      </c>
      <c r="H134" s="169"/>
      <c r="I134" s="169">
        <f>ROUND(G134*H134,2)</f>
        <v>0</v>
      </c>
      <c r="J134" s="170">
        <v>0.0446</v>
      </c>
      <c r="K134" s="168">
        <f>G134*J134</f>
        <v>0.446</v>
      </c>
      <c r="L134" s="170">
        <v>0</v>
      </c>
      <c r="M134" s="168">
        <f>G134*L134</f>
        <v>0</v>
      </c>
      <c r="N134" s="171">
        <v>21</v>
      </c>
      <c r="O134" s="172">
        <v>16</v>
      </c>
      <c r="P134" s="13" t="s">
        <v>117</v>
      </c>
    </row>
    <row r="135" spans="1:16" s="13" customFormat="1" ht="13.5" customHeight="1">
      <c r="A135" s="165" t="s">
        <v>463</v>
      </c>
      <c r="B135" s="165" t="s">
        <v>112</v>
      </c>
      <c r="C135" s="165" t="s">
        <v>176</v>
      </c>
      <c r="D135" s="166" t="s">
        <v>464</v>
      </c>
      <c r="E135" s="167" t="s">
        <v>465</v>
      </c>
      <c r="F135" s="165" t="s">
        <v>172</v>
      </c>
      <c r="G135" s="168">
        <v>1</v>
      </c>
      <c r="H135" s="169"/>
      <c r="I135" s="169">
        <f>ROUND(G135*H135,2)</f>
        <v>0</v>
      </c>
      <c r="J135" s="170">
        <v>0.051</v>
      </c>
      <c r="K135" s="168">
        <f>G135*J135</f>
        <v>0.051</v>
      </c>
      <c r="L135" s="170">
        <v>0</v>
      </c>
      <c r="M135" s="168">
        <f>G135*L135</f>
        <v>0</v>
      </c>
      <c r="N135" s="171">
        <v>21</v>
      </c>
      <c r="O135" s="172">
        <v>16</v>
      </c>
      <c r="P135" s="13" t="s">
        <v>117</v>
      </c>
    </row>
    <row r="136" spans="1:16" s="13" customFormat="1" ht="13.5" customHeight="1">
      <c r="A136" s="165" t="s">
        <v>466</v>
      </c>
      <c r="B136" s="165" t="s">
        <v>112</v>
      </c>
      <c r="C136" s="165" t="s">
        <v>176</v>
      </c>
      <c r="D136" s="166" t="s">
        <v>467</v>
      </c>
      <c r="E136" s="167" t="s">
        <v>468</v>
      </c>
      <c r="F136" s="165" t="s">
        <v>172</v>
      </c>
      <c r="G136" s="168">
        <v>1</v>
      </c>
      <c r="H136" s="169"/>
      <c r="I136" s="169">
        <f>ROUND(G136*H136,2)</f>
        <v>0</v>
      </c>
      <c r="J136" s="170">
        <v>0.02828</v>
      </c>
      <c r="K136" s="168">
        <f>G136*J136</f>
        <v>0.02828</v>
      </c>
      <c r="L136" s="170">
        <v>0</v>
      </c>
      <c r="M136" s="168">
        <f>G136*L136</f>
        <v>0</v>
      </c>
      <c r="N136" s="171">
        <v>21</v>
      </c>
      <c r="O136" s="172">
        <v>16</v>
      </c>
      <c r="P136" s="13" t="s">
        <v>117</v>
      </c>
    </row>
    <row r="137" spans="1:16" s="13" customFormat="1" ht="13.5" customHeight="1">
      <c r="A137" s="165" t="s">
        <v>469</v>
      </c>
      <c r="B137" s="165" t="s">
        <v>112</v>
      </c>
      <c r="C137" s="165" t="s">
        <v>176</v>
      </c>
      <c r="D137" s="166" t="s">
        <v>470</v>
      </c>
      <c r="E137" s="167" t="s">
        <v>471</v>
      </c>
      <c r="F137" s="165" t="s">
        <v>172</v>
      </c>
      <c r="G137" s="168">
        <v>3</v>
      </c>
      <c r="H137" s="169"/>
      <c r="I137" s="169">
        <f>ROUND(G137*H137,2)</f>
        <v>0</v>
      </c>
      <c r="J137" s="170">
        <v>0.05436</v>
      </c>
      <c r="K137" s="168">
        <f>G137*J137</f>
        <v>0.16308</v>
      </c>
      <c r="L137" s="170">
        <v>0</v>
      </c>
      <c r="M137" s="168">
        <f>G137*L137</f>
        <v>0</v>
      </c>
      <c r="N137" s="171">
        <v>21</v>
      </c>
      <c r="O137" s="172">
        <v>16</v>
      </c>
      <c r="P137" s="13" t="s">
        <v>117</v>
      </c>
    </row>
    <row r="138" spans="1:16" s="13" customFormat="1" ht="13.5" customHeight="1">
      <c r="A138" s="165" t="s">
        <v>472</v>
      </c>
      <c r="B138" s="165" t="s">
        <v>112</v>
      </c>
      <c r="C138" s="165" t="s">
        <v>176</v>
      </c>
      <c r="D138" s="166" t="s">
        <v>473</v>
      </c>
      <c r="E138" s="167" t="s">
        <v>474</v>
      </c>
      <c r="F138" s="165" t="s">
        <v>172</v>
      </c>
      <c r="G138" s="168">
        <v>1</v>
      </c>
      <c r="H138" s="169"/>
      <c r="I138" s="169">
        <f>ROUND(G138*H138,2)</f>
        <v>0</v>
      </c>
      <c r="J138" s="170">
        <v>0.06688</v>
      </c>
      <c r="K138" s="168">
        <f>G138*J138</f>
        <v>0.06688</v>
      </c>
      <c r="L138" s="170">
        <v>0</v>
      </c>
      <c r="M138" s="168">
        <f>G138*L138</f>
        <v>0</v>
      </c>
      <c r="N138" s="171">
        <v>21</v>
      </c>
      <c r="O138" s="172">
        <v>16</v>
      </c>
      <c r="P138" s="13" t="s">
        <v>117</v>
      </c>
    </row>
    <row r="139" spans="1:16" s="13" customFormat="1" ht="13.5" customHeight="1">
      <c r="A139" s="165" t="s">
        <v>475</v>
      </c>
      <c r="B139" s="165" t="s">
        <v>112</v>
      </c>
      <c r="C139" s="165" t="s">
        <v>176</v>
      </c>
      <c r="D139" s="166" t="s">
        <v>476</v>
      </c>
      <c r="E139" s="167" t="s">
        <v>477</v>
      </c>
      <c r="F139" s="165" t="s">
        <v>172</v>
      </c>
      <c r="G139" s="168">
        <v>1</v>
      </c>
      <c r="H139" s="169"/>
      <c r="I139" s="169">
        <f>ROUND(G139*H139,2)</f>
        <v>0</v>
      </c>
      <c r="J139" s="170">
        <v>0.0423</v>
      </c>
      <c r="K139" s="168">
        <f>G139*J139</f>
        <v>0.0423</v>
      </c>
      <c r="L139" s="170">
        <v>0</v>
      </c>
      <c r="M139" s="168">
        <f>G139*L139</f>
        <v>0</v>
      </c>
      <c r="N139" s="171">
        <v>21</v>
      </c>
      <c r="O139" s="172">
        <v>16</v>
      </c>
      <c r="P139" s="13" t="s">
        <v>117</v>
      </c>
    </row>
    <row r="140" spans="1:16" s="13" customFormat="1" ht="13.5" customHeight="1">
      <c r="A140" s="165" t="s">
        <v>478</v>
      </c>
      <c r="B140" s="165" t="s">
        <v>112</v>
      </c>
      <c r="C140" s="165" t="s">
        <v>176</v>
      </c>
      <c r="D140" s="166" t="s">
        <v>479</v>
      </c>
      <c r="E140" s="167" t="s">
        <v>480</v>
      </c>
      <c r="F140" s="165" t="s">
        <v>172</v>
      </c>
      <c r="G140" s="168">
        <v>2</v>
      </c>
      <c r="H140" s="169"/>
      <c r="I140" s="169">
        <f>ROUND(G140*H140,2)</f>
        <v>0</v>
      </c>
      <c r="J140" s="170">
        <v>0.05032</v>
      </c>
      <c r="K140" s="168">
        <f>G140*J140</f>
        <v>0.10064</v>
      </c>
      <c r="L140" s="170">
        <v>0</v>
      </c>
      <c r="M140" s="168">
        <f>G140*L140</f>
        <v>0</v>
      </c>
      <c r="N140" s="171">
        <v>21</v>
      </c>
      <c r="O140" s="172">
        <v>16</v>
      </c>
      <c r="P140" s="13" t="s">
        <v>117</v>
      </c>
    </row>
    <row r="141" spans="1:16" s="13" customFormat="1" ht="13.5" customHeight="1">
      <c r="A141" s="165" t="s">
        <v>481</v>
      </c>
      <c r="B141" s="165" t="s">
        <v>112</v>
      </c>
      <c r="C141" s="165" t="s">
        <v>176</v>
      </c>
      <c r="D141" s="166" t="s">
        <v>482</v>
      </c>
      <c r="E141" s="167" t="s">
        <v>483</v>
      </c>
      <c r="F141" s="165" t="s">
        <v>172</v>
      </c>
      <c r="G141" s="168">
        <v>2</v>
      </c>
      <c r="H141" s="169"/>
      <c r="I141" s="169">
        <f>ROUND(G141*H141,2)</f>
        <v>0</v>
      </c>
      <c r="J141" s="170">
        <v>0.06636</v>
      </c>
      <c r="K141" s="168">
        <f>G141*J141</f>
        <v>0.13272</v>
      </c>
      <c r="L141" s="170">
        <v>0</v>
      </c>
      <c r="M141" s="168">
        <f>G141*L141</f>
        <v>0</v>
      </c>
      <c r="N141" s="171">
        <v>21</v>
      </c>
      <c r="O141" s="172">
        <v>16</v>
      </c>
      <c r="P141" s="13" t="s">
        <v>117</v>
      </c>
    </row>
    <row r="142" spans="1:16" s="13" customFormat="1" ht="13.5" customHeight="1">
      <c r="A142" s="165" t="s">
        <v>484</v>
      </c>
      <c r="B142" s="165" t="s">
        <v>112</v>
      </c>
      <c r="C142" s="165" t="s">
        <v>176</v>
      </c>
      <c r="D142" s="166" t="s">
        <v>485</v>
      </c>
      <c r="E142" s="167" t="s">
        <v>486</v>
      </c>
      <c r="F142" s="165" t="s">
        <v>172</v>
      </c>
      <c r="G142" s="168">
        <v>1</v>
      </c>
      <c r="H142" s="169"/>
      <c r="I142" s="169">
        <f>ROUND(G142*H142,2)</f>
        <v>0</v>
      </c>
      <c r="J142" s="170">
        <v>0.07548</v>
      </c>
      <c r="K142" s="168">
        <f>G142*J142</f>
        <v>0.07548</v>
      </c>
      <c r="L142" s="170">
        <v>0</v>
      </c>
      <c r="M142" s="168">
        <f>G142*L142</f>
        <v>0</v>
      </c>
      <c r="N142" s="171">
        <v>21</v>
      </c>
      <c r="O142" s="172">
        <v>16</v>
      </c>
      <c r="P142" s="13" t="s">
        <v>117</v>
      </c>
    </row>
    <row r="143" spans="1:16" s="13" customFormat="1" ht="13.5" customHeight="1">
      <c r="A143" s="165" t="s">
        <v>487</v>
      </c>
      <c r="B143" s="165" t="s">
        <v>112</v>
      </c>
      <c r="C143" s="165" t="s">
        <v>176</v>
      </c>
      <c r="D143" s="166" t="s">
        <v>488</v>
      </c>
      <c r="E143" s="167" t="s">
        <v>489</v>
      </c>
      <c r="F143" s="165" t="s">
        <v>172</v>
      </c>
      <c r="G143" s="168">
        <v>1</v>
      </c>
      <c r="H143" s="169"/>
      <c r="I143" s="169">
        <f>ROUND(G143*H143,2)</f>
        <v>0</v>
      </c>
      <c r="J143" s="170">
        <v>0.05785</v>
      </c>
      <c r="K143" s="168">
        <f>G143*J143</f>
        <v>0.05785</v>
      </c>
      <c r="L143" s="170">
        <v>0</v>
      </c>
      <c r="M143" s="168">
        <f>G143*L143</f>
        <v>0</v>
      </c>
      <c r="N143" s="171">
        <v>21</v>
      </c>
      <c r="O143" s="172">
        <v>16</v>
      </c>
      <c r="P143" s="13" t="s">
        <v>117</v>
      </c>
    </row>
    <row r="144" spans="1:16" s="13" customFormat="1" ht="13.5" customHeight="1">
      <c r="A144" s="165" t="s">
        <v>490</v>
      </c>
      <c r="B144" s="165" t="s">
        <v>112</v>
      </c>
      <c r="C144" s="165" t="s">
        <v>176</v>
      </c>
      <c r="D144" s="166" t="s">
        <v>491</v>
      </c>
      <c r="E144" s="167" t="s">
        <v>492</v>
      </c>
      <c r="F144" s="165" t="s">
        <v>172</v>
      </c>
      <c r="G144" s="168">
        <v>3</v>
      </c>
      <c r="H144" s="169"/>
      <c r="I144" s="169">
        <f>ROUND(G144*H144,2)</f>
        <v>0</v>
      </c>
      <c r="J144" s="170">
        <v>0.0976</v>
      </c>
      <c r="K144" s="168">
        <f>G144*J144</f>
        <v>0.2928</v>
      </c>
      <c r="L144" s="170">
        <v>0</v>
      </c>
      <c r="M144" s="168">
        <f>G144*L144</f>
        <v>0</v>
      </c>
      <c r="N144" s="171">
        <v>21</v>
      </c>
      <c r="O144" s="172">
        <v>16</v>
      </c>
      <c r="P144" s="13" t="s">
        <v>117</v>
      </c>
    </row>
    <row r="145" spans="1:16" s="13" customFormat="1" ht="13.5" customHeight="1">
      <c r="A145" s="165" t="s">
        <v>493</v>
      </c>
      <c r="B145" s="165" t="s">
        <v>112</v>
      </c>
      <c r="C145" s="165" t="s">
        <v>176</v>
      </c>
      <c r="D145" s="166" t="s">
        <v>494</v>
      </c>
      <c r="E145" s="167" t="s">
        <v>495</v>
      </c>
      <c r="F145" s="165" t="s">
        <v>172</v>
      </c>
      <c r="G145" s="168">
        <v>1</v>
      </c>
      <c r="H145" s="169"/>
      <c r="I145" s="169">
        <f>ROUND(G145*H145,2)</f>
        <v>0</v>
      </c>
      <c r="J145" s="170">
        <v>0.1135</v>
      </c>
      <c r="K145" s="168">
        <f>G145*J145</f>
        <v>0.1135</v>
      </c>
      <c r="L145" s="170">
        <v>0</v>
      </c>
      <c r="M145" s="168">
        <f>G145*L145</f>
        <v>0</v>
      </c>
      <c r="N145" s="171">
        <v>21</v>
      </c>
      <c r="O145" s="172">
        <v>16</v>
      </c>
      <c r="P145" s="13" t="s">
        <v>117</v>
      </c>
    </row>
    <row r="146" spans="1:16" s="13" customFormat="1" ht="24" customHeight="1">
      <c r="A146" s="165" t="s">
        <v>496</v>
      </c>
      <c r="B146" s="165" t="s">
        <v>112</v>
      </c>
      <c r="C146" s="165" t="s">
        <v>176</v>
      </c>
      <c r="D146" s="166" t="s">
        <v>497</v>
      </c>
      <c r="E146" s="167" t="s">
        <v>498</v>
      </c>
      <c r="F146" s="165" t="s">
        <v>172</v>
      </c>
      <c r="G146" s="168">
        <v>1</v>
      </c>
      <c r="H146" s="169"/>
      <c r="I146" s="169">
        <f>ROUND(G146*H146,2)</f>
        <v>0</v>
      </c>
      <c r="J146" s="170">
        <v>0.00755</v>
      </c>
      <c r="K146" s="168">
        <f>G146*J146</f>
        <v>0.00755</v>
      </c>
      <c r="L146" s="170">
        <v>0</v>
      </c>
      <c r="M146" s="168">
        <f>G146*L146</f>
        <v>0</v>
      </c>
      <c r="N146" s="171">
        <v>21</v>
      </c>
      <c r="O146" s="172">
        <v>16</v>
      </c>
      <c r="P146" s="13" t="s">
        <v>117</v>
      </c>
    </row>
    <row r="147" spans="1:16" s="13" customFormat="1" ht="24" customHeight="1">
      <c r="A147" s="165" t="s">
        <v>499</v>
      </c>
      <c r="B147" s="165" t="s">
        <v>112</v>
      </c>
      <c r="C147" s="165" t="s">
        <v>176</v>
      </c>
      <c r="D147" s="166" t="s">
        <v>500</v>
      </c>
      <c r="E147" s="167" t="s">
        <v>501</v>
      </c>
      <c r="F147" s="165" t="s">
        <v>172</v>
      </c>
      <c r="G147" s="168">
        <v>1</v>
      </c>
      <c r="H147" s="169"/>
      <c r="I147" s="169">
        <f>ROUND(G147*H147,2)</f>
        <v>0</v>
      </c>
      <c r="J147" s="170">
        <v>0.01415</v>
      </c>
      <c r="K147" s="168">
        <f>G147*J147</f>
        <v>0.01415</v>
      </c>
      <c r="L147" s="170">
        <v>0</v>
      </c>
      <c r="M147" s="168">
        <f>G147*L147</f>
        <v>0</v>
      </c>
      <c r="N147" s="171">
        <v>21</v>
      </c>
      <c r="O147" s="172">
        <v>16</v>
      </c>
      <c r="P147" s="13" t="s">
        <v>117</v>
      </c>
    </row>
    <row r="148" spans="1:16" s="13" customFormat="1" ht="24" customHeight="1">
      <c r="A148" s="165" t="s">
        <v>502</v>
      </c>
      <c r="B148" s="165" t="s">
        <v>112</v>
      </c>
      <c r="C148" s="165" t="s">
        <v>176</v>
      </c>
      <c r="D148" s="166" t="s">
        <v>503</v>
      </c>
      <c r="E148" s="167" t="s">
        <v>504</v>
      </c>
      <c r="F148" s="165" t="s">
        <v>172</v>
      </c>
      <c r="G148" s="168">
        <v>1</v>
      </c>
      <c r="H148" s="169"/>
      <c r="I148" s="169">
        <f>ROUND(G148*H148,2)</f>
        <v>0</v>
      </c>
      <c r="J148" s="170">
        <v>0.01893</v>
      </c>
      <c r="K148" s="168">
        <f>G148*J148</f>
        <v>0.01893</v>
      </c>
      <c r="L148" s="170">
        <v>0</v>
      </c>
      <c r="M148" s="168">
        <f>G148*L148</f>
        <v>0</v>
      </c>
      <c r="N148" s="171">
        <v>21</v>
      </c>
      <c r="O148" s="172">
        <v>16</v>
      </c>
      <c r="P148" s="13" t="s">
        <v>117</v>
      </c>
    </row>
    <row r="149" spans="1:16" s="13" customFormat="1" ht="24" customHeight="1">
      <c r="A149" s="165" t="s">
        <v>505</v>
      </c>
      <c r="B149" s="165" t="s">
        <v>112</v>
      </c>
      <c r="C149" s="165" t="s">
        <v>176</v>
      </c>
      <c r="D149" s="166" t="s">
        <v>506</v>
      </c>
      <c r="E149" s="167" t="s">
        <v>507</v>
      </c>
      <c r="F149" s="165" t="s">
        <v>172</v>
      </c>
      <c r="G149" s="168">
        <v>2</v>
      </c>
      <c r="H149" s="169"/>
      <c r="I149" s="169">
        <f>ROUND(G149*H149,2)</f>
        <v>0</v>
      </c>
      <c r="J149" s="170">
        <v>0.02132</v>
      </c>
      <c r="K149" s="168">
        <f>G149*J149</f>
        <v>0.04264</v>
      </c>
      <c r="L149" s="170">
        <v>0</v>
      </c>
      <c r="M149" s="168">
        <f>G149*L149</f>
        <v>0</v>
      </c>
      <c r="N149" s="171">
        <v>21</v>
      </c>
      <c r="O149" s="172">
        <v>16</v>
      </c>
      <c r="P149" s="13" t="s">
        <v>117</v>
      </c>
    </row>
    <row r="150" spans="1:16" s="13" customFormat="1" ht="24" customHeight="1">
      <c r="A150" s="165" t="s">
        <v>508</v>
      </c>
      <c r="B150" s="165" t="s">
        <v>112</v>
      </c>
      <c r="C150" s="165" t="s">
        <v>176</v>
      </c>
      <c r="D150" s="166" t="s">
        <v>509</v>
      </c>
      <c r="E150" s="167" t="s">
        <v>510</v>
      </c>
      <c r="F150" s="165" t="s">
        <v>172</v>
      </c>
      <c r="G150" s="168">
        <v>2</v>
      </c>
      <c r="H150" s="169"/>
      <c r="I150" s="169">
        <f>ROUND(G150*H150,2)</f>
        <v>0</v>
      </c>
      <c r="J150" s="170">
        <v>0.03088</v>
      </c>
      <c r="K150" s="168">
        <f>G150*J150</f>
        <v>0.06176</v>
      </c>
      <c r="L150" s="170">
        <v>0</v>
      </c>
      <c r="M150" s="168">
        <f>G150*L150</f>
        <v>0</v>
      </c>
      <c r="N150" s="171">
        <v>21</v>
      </c>
      <c r="O150" s="172">
        <v>16</v>
      </c>
      <c r="P150" s="13" t="s">
        <v>117</v>
      </c>
    </row>
    <row r="151" spans="1:16" s="13" customFormat="1" ht="24" customHeight="1">
      <c r="A151" s="165" t="s">
        <v>511</v>
      </c>
      <c r="B151" s="165" t="s">
        <v>112</v>
      </c>
      <c r="C151" s="165" t="s">
        <v>176</v>
      </c>
      <c r="D151" s="166" t="s">
        <v>512</v>
      </c>
      <c r="E151" s="167" t="s">
        <v>513</v>
      </c>
      <c r="F151" s="165" t="s">
        <v>172</v>
      </c>
      <c r="G151" s="168">
        <v>2</v>
      </c>
      <c r="H151" s="169"/>
      <c r="I151" s="169">
        <f>ROUND(G151*H151,2)</f>
        <v>0</v>
      </c>
      <c r="J151" s="170">
        <v>0.03566</v>
      </c>
      <c r="K151" s="168">
        <f>G151*J151</f>
        <v>0.07132</v>
      </c>
      <c r="L151" s="170">
        <v>0</v>
      </c>
      <c r="M151" s="168">
        <f>G151*L151</f>
        <v>0</v>
      </c>
      <c r="N151" s="171">
        <v>21</v>
      </c>
      <c r="O151" s="172">
        <v>16</v>
      </c>
      <c r="P151" s="13" t="s">
        <v>117</v>
      </c>
    </row>
    <row r="152" spans="1:16" s="13" customFormat="1" ht="24" customHeight="1">
      <c r="A152" s="165" t="s">
        <v>514</v>
      </c>
      <c r="B152" s="165" t="s">
        <v>112</v>
      </c>
      <c r="C152" s="165" t="s">
        <v>176</v>
      </c>
      <c r="D152" s="166" t="s">
        <v>515</v>
      </c>
      <c r="E152" s="167" t="s">
        <v>516</v>
      </c>
      <c r="F152" s="165" t="s">
        <v>172</v>
      </c>
      <c r="G152" s="168">
        <v>2</v>
      </c>
      <c r="H152" s="169"/>
      <c r="I152" s="169">
        <f>ROUND(G152*H152,2)</f>
        <v>0</v>
      </c>
      <c r="J152" s="170">
        <v>0.0181</v>
      </c>
      <c r="K152" s="168">
        <f>G152*J152</f>
        <v>0.0362</v>
      </c>
      <c r="L152" s="170">
        <v>0</v>
      </c>
      <c r="M152" s="168">
        <f>G152*L152</f>
        <v>0</v>
      </c>
      <c r="N152" s="171">
        <v>21</v>
      </c>
      <c r="O152" s="172">
        <v>16</v>
      </c>
      <c r="P152" s="13" t="s">
        <v>117</v>
      </c>
    </row>
    <row r="153" spans="1:16" s="13" customFormat="1" ht="24" customHeight="1">
      <c r="A153" s="165" t="s">
        <v>517</v>
      </c>
      <c r="B153" s="165" t="s">
        <v>112</v>
      </c>
      <c r="C153" s="165" t="s">
        <v>176</v>
      </c>
      <c r="D153" s="166" t="s">
        <v>518</v>
      </c>
      <c r="E153" s="167" t="s">
        <v>519</v>
      </c>
      <c r="F153" s="165" t="s">
        <v>172</v>
      </c>
      <c r="G153" s="168">
        <v>5</v>
      </c>
      <c r="H153" s="169"/>
      <c r="I153" s="169">
        <f>ROUND(G153*H153,2)</f>
        <v>0</v>
      </c>
      <c r="J153" s="170">
        <v>0.0234</v>
      </c>
      <c r="K153" s="168">
        <f>G153*J153</f>
        <v>0.117</v>
      </c>
      <c r="L153" s="170">
        <v>0</v>
      </c>
      <c r="M153" s="168">
        <f>G153*L153</f>
        <v>0</v>
      </c>
      <c r="N153" s="171">
        <v>21</v>
      </c>
      <c r="O153" s="172">
        <v>16</v>
      </c>
      <c r="P153" s="13" t="s">
        <v>117</v>
      </c>
    </row>
    <row r="154" spans="1:16" s="13" customFormat="1" ht="24" customHeight="1">
      <c r="A154" s="165" t="s">
        <v>520</v>
      </c>
      <c r="B154" s="165" t="s">
        <v>112</v>
      </c>
      <c r="C154" s="165" t="s">
        <v>176</v>
      </c>
      <c r="D154" s="166" t="s">
        <v>521</v>
      </c>
      <c r="E154" s="167" t="s">
        <v>522</v>
      </c>
      <c r="F154" s="165" t="s">
        <v>172</v>
      </c>
      <c r="G154" s="168">
        <v>4</v>
      </c>
      <c r="H154" s="169"/>
      <c r="I154" s="169">
        <f>ROUND(G154*H154,2)</f>
        <v>0</v>
      </c>
      <c r="J154" s="170">
        <v>0.0287</v>
      </c>
      <c r="K154" s="168">
        <f>G154*J154</f>
        <v>0.1148</v>
      </c>
      <c r="L154" s="170">
        <v>0</v>
      </c>
      <c r="M154" s="168">
        <f>G154*L154</f>
        <v>0</v>
      </c>
      <c r="N154" s="171">
        <v>21</v>
      </c>
      <c r="O154" s="172">
        <v>16</v>
      </c>
      <c r="P154" s="13" t="s">
        <v>117</v>
      </c>
    </row>
    <row r="155" spans="1:16" s="13" customFormat="1" ht="24" customHeight="1">
      <c r="A155" s="165" t="s">
        <v>523</v>
      </c>
      <c r="B155" s="165" t="s">
        <v>112</v>
      </c>
      <c r="C155" s="165" t="s">
        <v>176</v>
      </c>
      <c r="D155" s="166" t="s">
        <v>524</v>
      </c>
      <c r="E155" s="167" t="s">
        <v>525</v>
      </c>
      <c r="F155" s="165" t="s">
        <v>172</v>
      </c>
      <c r="G155" s="168">
        <v>4</v>
      </c>
      <c r="H155" s="169"/>
      <c r="I155" s="169">
        <f>ROUND(G155*H155,2)</f>
        <v>0</v>
      </c>
      <c r="J155" s="170">
        <v>0.034</v>
      </c>
      <c r="K155" s="168">
        <f>G155*J155</f>
        <v>0.136</v>
      </c>
      <c r="L155" s="170">
        <v>0</v>
      </c>
      <c r="M155" s="168">
        <f>G155*L155</f>
        <v>0</v>
      </c>
      <c r="N155" s="171">
        <v>21</v>
      </c>
      <c r="O155" s="172">
        <v>16</v>
      </c>
      <c r="P155" s="13" t="s">
        <v>117</v>
      </c>
    </row>
    <row r="156" spans="1:16" s="13" customFormat="1" ht="24" customHeight="1">
      <c r="A156" s="165" t="s">
        <v>526</v>
      </c>
      <c r="B156" s="165" t="s">
        <v>112</v>
      </c>
      <c r="C156" s="165" t="s">
        <v>176</v>
      </c>
      <c r="D156" s="166" t="s">
        <v>527</v>
      </c>
      <c r="E156" s="167" t="s">
        <v>528</v>
      </c>
      <c r="F156" s="165" t="s">
        <v>172</v>
      </c>
      <c r="G156" s="168">
        <v>9</v>
      </c>
      <c r="H156" s="169"/>
      <c r="I156" s="169">
        <f>ROUND(G156*H156,2)</f>
        <v>0</v>
      </c>
      <c r="J156" s="170">
        <v>0.0393</v>
      </c>
      <c r="K156" s="168">
        <f>G156*J156</f>
        <v>0.3537</v>
      </c>
      <c r="L156" s="170">
        <v>0</v>
      </c>
      <c r="M156" s="168">
        <f>G156*L156</f>
        <v>0</v>
      </c>
      <c r="N156" s="171">
        <v>21</v>
      </c>
      <c r="O156" s="172">
        <v>16</v>
      </c>
      <c r="P156" s="13" t="s">
        <v>117</v>
      </c>
    </row>
    <row r="157" spans="1:16" s="13" customFormat="1" ht="24" customHeight="1">
      <c r="A157" s="165" t="s">
        <v>529</v>
      </c>
      <c r="B157" s="165" t="s">
        <v>112</v>
      </c>
      <c r="C157" s="165" t="s">
        <v>176</v>
      </c>
      <c r="D157" s="166" t="s">
        <v>530</v>
      </c>
      <c r="E157" s="167" t="s">
        <v>531</v>
      </c>
      <c r="F157" s="165" t="s">
        <v>172</v>
      </c>
      <c r="G157" s="168">
        <v>9</v>
      </c>
      <c r="H157" s="169"/>
      <c r="I157" s="169">
        <f>ROUND(G157*H157,2)</f>
        <v>0</v>
      </c>
      <c r="J157" s="170">
        <v>0.051</v>
      </c>
      <c r="K157" s="168">
        <f>G157*J157</f>
        <v>0.45899999999999996</v>
      </c>
      <c r="L157" s="170">
        <v>0</v>
      </c>
      <c r="M157" s="168">
        <f>G157*L157</f>
        <v>0</v>
      </c>
      <c r="N157" s="171">
        <v>21</v>
      </c>
      <c r="O157" s="172">
        <v>16</v>
      </c>
      <c r="P157" s="13" t="s">
        <v>117</v>
      </c>
    </row>
    <row r="158" spans="1:16" s="13" customFormat="1" ht="24" customHeight="1">
      <c r="A158" s="165" t="s">
        <v>532</v>
      </c>
      <c r="B158" s="165" t="s">
        <v>112</v>
      </c>
      <c r="C158" s="165" t="s">
        <v>176</v>
      </c>
      <c r="D158" s="166" t="s">
        <v>533</v>
      </c>
      <c r="E158" s="167" t="s">
        <v>534</v>
      </c>
      <c r="F158" s="165" t="s">
        <v>172</v>
      </c>
      <c r="G158" s="168">
        <v>5</v>
      </c>
      <c r="H158" s="169"/>
      <c r="I158" s="169">
        <f>ROUND(G158*H158,2)</f>
        <v>0</v>
      </c>
      <c r="J158" s="170">
        <v>0.04532</v>
      </c>
      <c r="K158" s="168">
        <f>G158*J158</f>
        <v>0.2266</v>
      </c>
      <c r="L158" s="170">
        <v>0</v>
      </c>
      <c r="M158" s="168">
        <f>G158*L158</f>
        <v>0</v>
      </c>
      <c r="N158" s="171">
        <v>21</v>
      </c>
      <c r="O158" s="172">
        <v>16</v>
      </c>
      <c r="P158" s="13" t="s">
        <v>117</v>
      </c>
    </row>
    <row r="159" spans="1:16" s="13" customFormat="1" ht="24" customHeight="1">
      <c r="A159" s="165" t="s">
        <v>535</v>
      </c>
      <c r="B159" s="165" t="s">
        <v>112</v>
      </c>
      <c r="C159" s="165" t="s">
        <v>176</v>
      </c>
      <c r="D159" s="166" t="s">
        <v>536</v>
      </c>
      <c r="E159" s="167" t="s">
        <v>537</v>
      </c>
      <c r="F159" s="165" t="s">
        <v>172</v>
      </c>
      <c r="G159" s="168">
        <v>1</v>
      </c>
      <c r="H159" s="169"/>
      <c r="I159" s="169">
        <f>ROUND(G159*H159,2)</f>
        <v>0</v>
      </c>
      <c r="J159" s="170">
        <v>0.0561</v>
      </c>
      <c r="K159" s="168">
        <f>G159*J159</f>
        <v>0.0561</v>
      </c>
      <c r="L159" s="170">
        <v>0</v>
      </c>
      <c r="M159" s="168">
        <f>G159*L159</f>
        <v>0</v>
      </c>
      <c r="N159" s="171">
        <v>21</v>
      </c>
      <c r="O159" s="172">
        <v>16</v>
      </c>
      <c r="P159" s="13" t="s">
        <v>117</v>
      </c>
    </row>
    <row r="160" spans="1:16" s="13" customFormat="1" ht="24" customHeight="1">
      <c r="A160" s="165" t="s">
        <v>538</v>
      </c>
      <c r="B160" s="165" t="s">
        <v>112</v>
      </c>
      <c r="C160" s="165" t="s">
        <v>176</v>
      </c>
      <c r="D160" s="166" t="s">
        <v>539</v>
      </c>
      <c r="E160" s="167" t="s">
        <v>540</v>
      </c>
      <c r="F160" s="165" t="s">
        <v>172</v>
      </c>
      <c r="G160" s="168">
        <v>3</v>
      </c>
      <c r="H160" s="169"/>
      <c r="I160" s="169">
        <f>ROUND(G160*H160,2)</f>
        <v>0</v>
      </c>
      <c r="J160" s="170">
        <v>0.06688</v>
      </c>
      <c r="K160" s="168">
        <f>G160*J160</f>
        <v>0.20063999999999999</v>
      </c>
      <c r="L160" s="170">
        <v>0</v>
      </c>
      <c r="M160" s="168">
        <f>G160*L160</f>
        <v>0</v>
      </c>
      <c r="N160" s="171">
        <v>21</v>
      </c>
      <c r="O160" s="172">
        <v>16</v>
      </c>
      <c r="P160" s="13" t="s">
        <v>117</v>
      </c>
    </row>
    <row r="161" spans="1:16" s="13" customFormat="1" ht="24" customHeight="1">
      <c r="A161" s="165" t="s">
        <v>541</v>
      </c>
      <c r="B161" s="165" t="s">
        <v>112</v>
      </c>
      <c r="C161" s="165" t="s">
        <v>176</v>
      </c>
      <c r="D161" s="166" t="s">
        <v>542</v>
      </c>
      <c r="E161" s="167" t="s">
        <v>543</v>
      </c>
      <c r="F161" s="165" t="s">
        <v>172</v>
      </c>
      <c r="G161" s="168">
        <v>4</v>
      </c>
      <c r="H161" s="169"/>
      <c r="I161" s="169">
        <f>ROUND(G161*H161,2)</f>
        <v>0</v>
      </c>
      <c r="J161" s="170">
        <v>0.07766</v>
      </c>
      <c r="K161" s="168">
        <f>G161*J161</f>
        <v>0.31064</v>
      </c>
      <c r="L161" s="170">
        <v>0</v>
      </c>
      <c r="M161" s="168">
        <f>G161*L161</f>
        <v>0</v>
      </c>
      <c r="N161" s="171">
        <v>21</v>
      </c>
      <c r="O161" s="172">
        <v>16</v>
      </c>
      <c r="P161" s="13" t="s">
        <v>117</v>
      </c>
    </row>
    <row r="162" spans="1:16" s="13" customFormat="1" ht="24" customHeight="1">
      <c r="A162" s="165" t="s">
        <v>544</v>
      </c>
      <c r="B162" s="165" t="s">
        <v>112</v>
      </c>
      <c r="C162" s="165" t="s">
        <v>176</v>
      </c>
      <c r="D162" s="166" t="s">
        <v>545</v>
      </c>
      <c r="E162" s="167" t="s">
        <v>546</v>
      </c>
      <c r="F162" s="165" t="s">
        <v>172</v>
      </c>
      <c r="G162" s="168">
        <v>3</v>
      </c>
      <c r="H162" s="169"/>
      <c r="I162" s="169">
        <f>ROUND(G162*H162,2)</f>
        <v>0</v>
      </c>
      <c r="J162" s="170">
        <v>0.05834</v>
      </c>
      <c r="K162" s="168">
        <f>G162*J162</f>
        <v>0.17502</v>
      </c>
      <c r="L162" s="170">
        <v>0</v>
      </c>
      <c r="M162" s="168">
        <f>G162*L162</f>
        <v>0</v>
      </c>
      <c r="N162" s="171">
        <v>21</v>
      </c>
      <c r="O162" s="172">
        <v>16</v>
      </c>
      <c r="P162" s="13" t="s">
        <v>117</v>
      </c>
    </row>
    <row r="163" spans="1:16" s="13" customFormat="1" ht="24" customHeight="1">
      <c r="A163" s="165" t="s">
        <v>547</v>
      </c>
      <c r="B163" s="165" t="s">
        <v>112</v>
      </c>
      <c r="C163" s="165" t="s">
        <v>176</v>
      </c>
      <c r="D163" s="166" t="s">
        <v>548</v>
      </c>
      <c r="E163" s="167" t="s">
        <v>549</v>
      </c>
      <c r="F163" s="165" t="s">
        <v>172</v>
      </c>
      <c r="G163" s="168">
        <v>1</v>
      </c>
      <c r="H163" s="169"/>
      <c r="I163" s="169">
        <f>ROUND(G163*H163,2)</f>
        <v>0</v>
      </c>
      <c r="J163" s="170">
        <v>0.06916</v>
      </c>
      <c r="K163" s="168">
        <f>G163*J163</f>
        <v>0.06916</v>
      </c>
      <c r="L163" s="170">
        <v>0</v>
      </c>
      <c r="M163" s="168">
        <f>G163*L163</f>
        <v>0</v>
      </c>
      <c r="N163" s="171">
        <v>21</v>
      </c>
      <c r="O163" s="172">
        <v>16</v>
      </c>
      <c r="P163" s="13" t="s">
        <v>117</v>
      </c>
    </row>
    <row r="164" spans="1:16" s="13" customFormat="1" ht="13.5" customHeight="1">
      <c r="A164" s="165" t="s">
        <v>550</v>
      </c>
      <c r="B164" s="165" t="s">
        <v>112</v>
      </c>
      <c r="C164" s="165" t="s">
        <v>176</v>
      </c>
      <c r="D164" s="166" t="s">
        <v>551</v>
      </c>
      <c r="E164" s="167" t="s">
        <v>552</v>
      </c>
      <c r="F164" s="165" t="s">
        <v>172</v>
      </c>
      <c r="G164" s="168">
        <v>3</v>
      </c>
      <c r="H164" s="169"/>
      <c r="I164" s="169">
        <f>ROUND(G164*H164,2)</f>
        <v>0</v>
      </c>
      <c r="J164" s="170">
        <v>0.0173</v>
      </c>
      <c r="K164" s="168">
        <f>G164*J164</f>
        <v>0.0519</v>
      </c>
      <c r="L164" s="170">
        <v>0</v>
      </c>
      <c r="M164" s="168">
        <f>G164*L164</f>
        <v>0</v>
      </c>
      <c r="N164" s="171">
        <v>21</v>
      </c>
      <c r="O164" s="172">
        <v>16</v>
      </c>
      <c r="P164" s="13" t="s">
        <v>117</v>
      </c>
    </row>
    <row r="165" spans="1:16" s="13" customFormat="1" ht="13.5" customHeight="1">
      <c r="A165" s="165" t="s">
        <v>553</v>
      </c>
      <c r="B165" s="165" t="s">
        <v>112</v>
      </c>
      <c r="C165" s="165" t="s">
        <v>176</v>
      </c>
      <c r="D165" s="166" t="s">
        <v>554</v>
      </c>
      <c r="E165" s="167" t="s">
        <v>555</v>
      </c>
      <c r="F165" s="165" t="s">
        <v>172</v>
      </c>
      <c r="G165" s="168">
        <v>1</v>
      </c>
      <c r="H165" s="169"/>
      <c r="I165" s="169">
        <f>ROUND(G165*H165,2)</f>
        <v>0</v>
      </c>
      <c r="J165" s="170">
        <v>0.0474</v>
      </c>
      <c r="K165" s="168">
        <f>G165*J165</f>
        <v>0.0474</v>
      </c>
      <c r="L165" s="170">
        <v>0</v>
      </c>
      <c r="M165" s="168">
        <f>G165*L165</f>
        <v>0</v>
      </c>
      <c r="N165" s="171">
        <v>21</v>
      </c>
      <c r="O165" s="172">
        <v>16</v>
      </c>
      <c r="P165" s="13" t="s">
        <v>117</v>
      </c>
    </row>
    <row r="166" spans="1:16" s="13" customFormat="1" ht="13.5" customHeight="1">
      <c r="A166" s="165">
        <v>142</v>
      </c>
      <c r="B166" s="165" t="s">
        <v>181</v>
      </c>
      <c r="C166" s="165" t="s">
        <v>169</v>
      </c>
      <c r="D166" s="166" t="s">
        <v>556</v>
      </c>
      <c r="E166" s="167" t="s">
        <v>557</v>
      </c>
      <c r="F166" s="165" t="s">
        <v>558</v>
      </c>
      <c r="G166" s="168">
        <v>250</v>
      </c>
      <c r="H166" s="169"/>
      <c r="I166" s="169">
        <f>ROUND(G166*H166,2)</f>
        <v>0</v>
      </c>
      <c r="J166" s="170">
        <v>0.00016</v>
      </c>
      <c r="K166" s="168">
        <f>G166*J166</f>
        <v>0.04</v>
      </c>
      <c r="L166" s="170">
        <v>0</v>
      </c>
      <c r="M166" s="168">
        <f>G166*L166</f>
        <v>0</v>
      </c>
      <c r="N166" s="171">
        <v>21</v>
      </c>
      <c r="O166" s="172">
        <v>16</v>
      </c>
      <c r="P166" s="13" t="s">
        <v>117</v>
      </c>
    </row>
    <row r="167" spans="1:16" s="13" customFormat="1" ht="13.5" customHeight="1">
      <c r="A167" s="165">
        <v>143</v>
      </c>
      <c r="B167" s="165" t="s">
        <v>112</v>
      </c>
      <c r="C167" s="165" t="s">
        <v>176</v>
      </c>
      <c r="D167" s="166" t="s">
        <v>559</v>
      </c>
      <c r="E167" s="167" t="s">
        <v>560</v>
      </c>
      <c r="F167" s="165" t="s">
        <v>172</v>
      </c>
      <c r="G167" s="168">
        <v>169</v>
      </c>
      <c r="H167" s="169"/>
      <c r="I167" s="169">
        <f>ROUND(G167*H167,2)</f>
        <v>0</v>
      </c>
      <c r="J167" s="170">
        <v>0</v>
      </c>
      <c r="K167" s="168">
        <f>G167*J167</f>
        <v>0</v>
      </c>
      <c r="L167" s="170">
        <v>0</v>
      </c>
      <c r="M167" s="168">
        <f>G167*L167</f>
        <v>0</v>
      </c>
      <c r="N167" s="171">
        <v>21</v>
      </c>
      <c r="O167" s="172">
        <v>16</v>
      </c>
      <c r="P167" s="13" t="s">
        <v>117</v>
      </c>
    </row>
    <row r="168" spans="1:16" s="13" customFormat="1" ht="13.5" customHeight="1">
      <c r="A168" s="165">
        <v>144</v>
      </c>
      <c r="B168" s="165" t="s">
        <v>112</v>
      </c>
      <c r="C168" s="165" t="s">
        <v>176</v>
      </c>
      <c r="D168" s="166" t="s">
        <v>561</v>
      </c>
      <c r="E168" s="167" t="s">
        <v>562</v>
      </c>
      <c r="F168" s="165" t="s">
        <v>136</v>
      </c>
      <c r="G168" s="168">
        <v>338</v>
      </c>
      <c r="H168" s="169"/>
      <c r="I168" s="169">
        <f>ROUND(G168*H168,2)</f>
        <v>0</v>
      </c>
      <c r="J168" s="170">
        <v>0</v>
      </c>
      <c r="K168" s="168">
        <f>G168*J168</f>
        <v>0</v>
      </c>
      <c r="L168" s="170">
        <v>0</v>
      </c>
      <c r="M168" s="168">
        <f>G168*L168</f>
        <v>0</v>
      </c>
      <c r="N168" s="171">
        <v>21</v>
      </c>
      <c r="O168" s="172">
        <v>16</v>
      </c>
      <c r="P168" s="13" t="s">
        <v>117</v>
      </c>
    </row>
    <row r="169" spans="1:16" s="13" customFormat="1" ht="13.5" customHeight="1">
      <c r="A169" s="165">
        <v>145</v>
      </c>
      <c r="B169" s="165" t="s">
        <v>112</v>
      </c>
      <c r="C169" s="165" t="s">
        <v>176</v>
      </c>
      <c r="D169" s="166" t="s">
        <v>563</v>
      </c>
      <c r="E169" s="167" t="s">
        <v>564</v>
      </c>
      <c r="F169" s="165" t="s">
        <v>136</v>
      </c>
      <c r="G169" s="168">
        <v>338</v>
      </c>
      <c r="H169" s="169"/>
      <c r="I169" s="169">
        <f>ROUND(G169*H169,2)</f>
        <v>0</v>
      </c>
      <c r="J169" s="170">
        <v>0</v>
      </c>
      <c r="K169" s="168">
        <f>G169*J169</f>
        <v>0</v>
      </c>
      <c r="L169" s="170">
        <v>0</v>
      </c>
      <c r="M169" s="168">
        <f>G169*L169</f>
        <v>0</v>
      </c>
      <c r="N169" s="171">
        <v>21</v>
      </c>
      <c r="O169" s="172">
        <v>16</v>
      </c>
      <c r="P169" s="13" t="s">
        <v>117</v>
      </c>
    </row>
    <row r="170" spans="1:16" s="13" customFormat="1" ht="13.5" customHeight="1">
      <c r="A170" s="165">
        <v>146</v>
      </c>
      <c r="B170" s="165" t="s">
        <v>112</v>
      </c>
      <c r="C170" s="165" t="s">
        <v>176</v>
      </c>
      <c r="D170" s="166" t="s">
        <v>565</v>
      </c>
      <c r="E170" s="167" t="s">
        <v>566</v>
      </c>
      <c r="F170" s="165" t="s">
        <v>46</v>
      </c>
      <c r="G170" s="168">
        <f>SUM(I118:I169)/100</f>
        <v>0</v>
      </c>
      <c r="H170" s="169"/>
      <c r="I170" s="169">
        <f>ROUND(G170*H170,2)</f>
        <v>0</v>
      </c>
      <c r="J170" s="170">
        <v>0</v>
      </c>
      <c r="K170" s="168">
        <f>G170*J170</f>
        <v>0</v>
      </c>
      <c r="L170" s="170">
        <v>0</v>
      </c>
      <c r="M170" s="168">
        <f>G170*L170</f>
        <v>0</v>
      </c>
      <c r="N170" s="171">
        <v>21</v>
      </c>
      <c r="O170" s="172">
        <v>16</v>
      </c>
      <c r="P170" s="13" t="s">
        <v>117</v>
      </c>
    </row>
    <row r="171" spans="2:16" s="142" customFormat="1" ht="12.75" customHeight="1">
      <c r="B171" s="143" t="s">
        <v>63</v>
      </c>
      <c r="D171" s="144" t="s">
        <v>567</v>
      </c>
      <c r="E171" s="144" t="s">
        <v>568</v>
      </c>
      <c r="I171" s="145">
        <f>I172</f>
        <v>0</v>
      </c>
      <c r="K171" s="146">
        <f>K172</f>
        <v>0.28488</v>
      </c>
      <c r="M171" s="146">
        <f>M172</f>
        <v>0</v>
      </c>
      <c r="P171" s="144" t="s">
        <v>109</v>
      </c>
    </row>
    <row r="172" spans="1:16" s="13" customFormat="1" ht="24" customHeight="1">
      <c r="A172" s="165">
        <v>147</v>
      </c>
      <c r="B172" s="165" t="s">
        <v>112</v>
      </c>
      <c r="C172" s="165" t="s">
        <v>567</v>
      </c>
      <c r="D172" s="166" t="s">
        <v>569</v>
      </c>
      <c r="E172" s="167" t="s">
        <v>570</v>
      </c>
      <c r="F172" s="165" t="s">
        <v>140</v>
      </c>
      <c r="G172" s="168">
        <v>2374</v>
      </c>
      <c r="H172" s="169"/>
      <c r="I172" s="169">
        <f>ROUND(G172*H172,2)</f>
        <v>0</v>
      </c>
      <c r="J172" s="170">
        <v>0.00012</v>
      </c>
      <c r="K172" s="168">
        <f>G172*J172</f>
        <v>0.28488</v>
      </c>
      <c r="L172" s="170">
        <v>0</v>
      </c>
      <c r="M172" s="168">
        <f>G172*L172</f>
        <v>0</v>
      </c>
      <c r="N172" s="171">
        <v>21</v>
      </c>
      <c r="O172" s="172">
        <v>16</v>
      </c>
      <c r="P172" s="13" t="s">
        <v>117</v>
      </c>
    </row>
    <row r="173" spans="5:13" s="147" customFormat="1" ht="12.75" customHeight="1">
      <c r="E173" s="148" t="s">
        <v>88</v>
      </c>
      <c r="I173" s="149">
        <f>I14+I22</f>
        <v>0</v>
      </c>
      <c r="K173" s="150">
        <f>K14+K22</f>
        <v>11.47669</v>
      </c>
      <c r="M173" s="150">
        <f>M14+M22</f>
        <v>30.438000000000002</v>
      </c>
    </row>
  </sheetData>
  <sheetProtection selectLockedCells="1" selectUnlockedCells="1"/>
  <printOptions horizontalCentered="1"/>
  <pageMargins left="0.5902777777777778" right="0.5902777777777778" top="0.5902777777777778" bottom="0.5902777777777778" header="0.5118055555555555" footer="0.5118055555555555"/>
  <pageSetup horizontalDpi="300" verticalDpi="300" orientation="landscape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00390625" style="189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2016-03-30T13:25:26Z</dcterms:modified>
  <cp:category/>
  <cp:version/>
  <cp:contentType/>
  <cp:contentStatus/>
  <cp:revision>4</cp:revision>
</cp:coreProperties>
</file>